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880" windowWidth="18960" windowHeight="5940" tabRatio="742" firstSheet="2" activeTab="14"/>
  </bookViews>
  <sheets>
    <sheet name="Douglas" sheetId="1" r:id="rId1"/>
    <sheet name="Weld" sheetId="2" r:id="rId2"/>
    <sheet name="Mesa" sheetId="3" r:id="rId3"/>
    <sheet name="Larimer" sheetId="4" r:id="rId4"/>
    <sheet name="Pueblo" sheetId="11" r:id="rId5"/>
    <sheet name="Boulder" sheetId="6" r:id="rId6"/>
    <sheet name="Adams" sheetId="7" r:id="rId7"/>
    <sheet name="Arapahoe" sheetId="8" r:id="rId8"/>
    <sheet name="ElPaso" sheetId="9" r:id="rId9"/>
    <sheet name="Denver" sheetId="10" r:id="rId10"/>
    <sheet name="Jefferson" sheetId="12" r:id="rId11"/>
    <sheet name="Others" sheetId="13" r:id="rId12"/>
    <sheet name="Colorado" sheetId="15" r:id="rId13"/>
    <sheet name="Summary1" sheetId="14" r:id="rId14"/>
    <sheet name="Summary2" sheetId="16" r:id="rId15"/>
  </sheets>
  <calcPr calcId="125725"/>
</workbook>
</file>

<file path=xl/calcChain.xml><?xml version="1.0" encoding="utf-8"?>
<calcChain xmlns="http://schemas.openxmlformats.org/spreadsheetml/2006/main">
  <c r="D15" i="16"/>
  <c r="D14"/>
  <c r="D13"/>
  <c r="D12"/>
  <c r="D11"/>
  <c r="D10"/>
  <c r="D9"/>
  <c r="D8"/>
  <c r="D7"/>
  <c r="D6"/>
  <c r="D5"/>
  <c r="D4"/>
  <c r="D3"/>
  <c r="C15"/>
  <c r="C14"/>
  <c r="C13"/>
  <c r="C12"/>
  <c r="C11"/>
  <c r="C10"/>
  <c r="C9"/>
  <c r="C8"/>
  <c r="C7"/>
  <c r="C6"/>
  <c r="C5"/>
  <c r="C4"/>
  <c r="C3"/>
  <c r="B15"/>
  <c r="A3" i="2" l="1"/>
  <c r="A3" i="3"/>
  <c r="A3" i="4"/>
  <c r="A3" i="11"/>
  <c r="A3" i="6"/>
  <c r="A3" i="7"/>
  <c r="A3" i="8"/>
  <c r="A3" i="9"/>
  <c r="A3" i="10"/>
  <c r="A3" i="12"/>
  <c r="A3" i="13"/>
  <c r="A3" i="15"/>
  <c r="A3" i="1"/>
  <c r="M18" i="14"/>
  <c r="H18"/>
  <c r="C18"/>
  <c r="M14"/>
  <c r="M6"/>
  <c r="H10"/>
  <c r="C14"/>
  <c r="C6"/>
  <c r="M11"/>
  <c r="H15"/>
  <c r="H7"/>
  <c r="C11"/>
  <c r="M16"/>
  <c r="M8"/>
  <c r="H12"/>
  <c r="C16"/>
  <c r="C8"/>
  <c r="M9"/>
  <c r="H9"/>
  <c r="C13"/>
  <c r="L14"/>
  <c r="L6"/>
  <c r="G10"/>
  <c r="B14"/>
  <c r="B6"/>
  <c r="L11"/>
  <c r="G15"/>
  <c r="G7"/>
  <c r="B11"/>
  <c r="L16"/>
  <c r="L8"/>
  <c r="G12"/>
  <c r="B16"/>
  <c r="B8"/>
  <c r="L13"/>
  <c r="G17"/>
  <c r="G9"/>
  <c r="B13"/>
  <c r="K18"/>
  <c r="B9"/>
  <c r="L18"/>
  <c r="G18"/>
  <c r="B18"/>
  <c r="M10"/>
  <c r="H14"/>
  <c r="H6"/>
  <c r="C10"/>
  <c r="M15"/>
  <c r="M7"/>
  <c r="H11"/>
  <c r="C15"/>
  <c r="C7"/>
  <c r="M12"/>
  <c r="H16"/>
  <c r="H8"/>
  <c r="C12"/>
  <c r="M13"/>
  <c r="H13"/>
  <c r="C17"/>
  <c r="C9"/>
  <c r="L10"/>
  <c r="G14"/>
  <c r="G6"/>
  <c r="B10"/>
  <c r="L15"/>
  <c r="L7"/>
  <c r="G11"/>
  <c r="B15"/>
  <c r="B7"/>
  <c r="L12"/>
  <c r="G16"/>
  <c r="G8"/>
  <c r="B12"/>
  <c r="L17"/>
  <c r="L9"/>
  <c r="G13"/>
  <c r="B17"/>
  <c r="F18"/>
  <c r="K19" i="1" l="1"/>
  <c r="J19"/>
  <c r="N19" s="1"/>
  <c r="H19"/>
  <c r="G19"/>
  <c r="F19"/>
  <c r="E19"/>
  <c r="L19" s="1"/>
  <c r="K18"/>
  <c r="J18"/>
  <c r="N18" s="1"/>
  <c r="H18"/>
  <c r="G18"/>
  <c r="I18" s="1"/>
  <c r="F18"/>
  <c r="E18"/>
  <c r="L19" i="2"/>
  <c r="K19"/>
  <c r="J19"/>
  <c r="N19" s="1"/>
  <c r="H19"/>
  <c r="G19"/>
  <c r="F19"/>
  <c r="E19"/>
  <c r="I19" s="1"/>
  <c r="K18"/>
  <c r="J18"/>
  <c r="N18" s="1"/>
  <c r="H18"/>
  <c r="G18"/>
  <c r="I18" s="1"/>
  <c r="F18"/>
  <c r="E18"/>
  <c r="K19" i="3"/>
  <c r="J19"/>
  <c r="N19" s="1"/>
  <c r="H19"/>
  <c r="G19"/>
  <c r="F19"/>
  <c r="E19"/>
  <c r="L19" s="1"/>
  <c r="K18"/>
  <c r="J18"/>
  <c r="N18" s="1"/>
  <c r="H18"/>
  <c r="G18"/>
  <c r="I18" s="1"/>
  <c r="F18"/>
  <c r="E18"/>
  <c r="K19" i="4"/>
  <c r="J19"/>
  <c r="N19" s="1"/>
  <c r="H19"/>
  <c r="G19"/>
  <c r="F19"/>
  <c r="E19"/>
  <c r="L19" s="1"/>
  <c r="K18"/>
  <c r="J18"/>
  <c r="N18" s="1"/>
  <c r="H18"/>
  <c r="G18"/>
  <c r="I18" s="1"/>
  <c r="F18"/>
  <c r="E18"/>
  <c r="K19" i="11"/>
  <c r="J19"/>
  <c r="N19" s="1"/>
  <c r="H19"/>
  <c r="G19"/>
  <c r="F19"/>
  <c r="E19"/>
  <c r="L19" s="1"/>
  <c r="K18"/>
  <c r="J18"/>
  <c r="N18" s="1"/>
  <c r="H18"/>
  <c r="G18"/>
  <c r="I18" s="1"/>
  <c r="F18"/>
  <c r="E18"/>
  <c r="K19" i="6"/>
  <c r="J19"/>
  <c r="L19" s="1"/>
  <c r="M19" s="1"/>
  <c r="H19"/>
  <c r="G19"/>
  <c r="I19" s="1"/>
  <c r="F19"/>
  <c r="E19"/>
  <c r="K18"/>
  <c r="J18"/>
  <c r="N18" s="1"/>
  <c r="H18"/>
  <c r="G18"/>
  <c r="I18" s="1"/>
  <c r="F18"/>
  <c r="E18"/>
  <c r="K19" i="7"/>
  <c r="J19"/>
  <c r="N19" s="1"/>
  <c r="H19"/>
  <c r="G19"/>
  <c r="F19"/>
  <c r="E19"/>
  <c r="L19" s="1"/>
  <c r="K18"/>
  <c r="J18"/>
  <c r="N18" s="1"/>
  <c r="H18"/>
  <c r="G18"/>
  <c r="I18" s="1"/>
  <c r="F18"/>
  <c r="E18"/>
  <c r="K19" i="8"/>
  <c r="J19"/>
  <c r="L19" s="1"/>
  <c r="H19"/>
  <c r="G19"/>
  <c r="F19"/>
  <c r="E19"/>
  <c r="I19" s="1"/>
  <c r="L18"/>
  <c r="K18"/>
  <c r="J18"/>
  <c r="N18" s="1"/>
  <c r="H18"/>
  <c r="G18"/>
  <c r="I18" s="1"/>
  <c r="F18"/>
  <c r="E18"/>
  <c r="K19" i="9"/>
  <c r="J19"/>
  <c r="N19" s="1"/>
  <c r="H19"/>
  <c r="G19"/>
  <c r="F19"/>
  <c r="E19"/>
  <c r="L19" s="1"/>
  <c r="K18"/>
  <c r="J18"/>
  <c r="N18" s="1"/>
  <c r="H18"/>
  <c r="G18"/>
  <c r="I18" s="1"/>
  <c r="F18"/>
  <c r="E18"/>
  <c r="K19" i="10"/>
  <c r="J19"/>
  <c r="L19" s="1"/>
  <c r="H19"/>
  <c r="G19"/>
  <c r="F19"/>
  <c r="E19"/>
  <c r="I19" s="1"/>
  <c r="K18"/>
  <c r="J18"/>
  <c r="N18" s="1"/>
  <c r="H18"/>
  <c r="G18"/>
  <c r="I18" s="1"/>
  <c r="F18"/>
  <c r="E18"/>
  <c r="K19" i="12"/>
  <c r="J19"/>
  <c r="L19" s="1"/>
  <c r="H19"/>
  <c r="G19"/>
  <c r="F19"/>
  <c r="E19"/>
  <c r="I19" s="1"/>
  <c r="K18"/>
  <c r="J18"/>
  <c r="L18" s="1"/>
  <c r="H18"/>
  <c r="G18"/>
  <c r="I18" s="1"/>
  <c r="F18"/>
  <c r="E18"/>
  <c r="N19" i="13"/>
  <c r="N18"/>
  <c r="L19"/>
  <c r="M19" s="1"/>
  <c r="L18"/>
  <c r="M18" s="1"/>
  <c r="K19"/>
  <c r="K18"/>
  <c r="J19"/>
  <c r="J18"/>
  <c r="I19"/>
  <c r="I18"/>
  <c r="H19"/>
  <c r="H18"/>
  <c r="G19"/>
  <c r="G18"/>
  <c r="F19"/>
  <c r="F18"/>
  <c r="E19"/>
  <c r="E18"/>
  <c r="J16" i="15"/>
  <c r="L16" s="1"/>
  <c r="J15"/>
  <c r="L15" s="1"/>
  <c r="J14"/>
  <c r="J19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J18" s="1"/>
  <c r="N18" s="1"/>
  <c r="C5"/>
  <c r="E5"/>
  <c r="E18" s="1"/>
  <c r="G16"/>
  <c r="G15"/>
  <c r="I15" s="1"/>
  <c r="D15" s="1"/>
  <c r="G14"/>
  <c r="G19" s="1"/>
  <c r="G13"/>
  <c r="G12"/>
  <c r="G11"/>
  <c r="H11" s="1"/>
  <c r="G10"/>
  <c r="G9"/>
  <c r="G8"/>
  <c r="G7"/>
  <c r="I7" s="1"/>
  <c r="D7" s="1"/>
  <c r="G6"/>
  <c r="G5"/>
  <c r="G18" s="1"/>
  <c r="I18" s="1"/>
  <c r="E16"/>
  <c r="C16" s="1"/>
  <c r="E15"/>
  <c r="C15" s="1"/>
  <c r="E14"/>
  <c r="E19" s="1"/>
  <c r="L19" s="1"/>
  <c r="E13"/>
  <c r="C13" s="1"/>
  <c r="E12"/>
  <c r="C12" s="1"/>
  <c r="E11"/>
  <c r="C11" s="1"/>
  <c r="E10"/>
  <c r="C10" s="1"/>
  <c r="E9"/>
  <c r="C9" s="1"/>
  <c r="E8"/>
  <c r="C8" s="1"/>
  <c r="E7"/>
  <c r="C7" s="1"/>
  <c r="E6"/>
  <c r="C6" s="1"/>
  <c r="I6"/>
  <c r="D6" s="1"/>
  <c r="G17"/>
  <c r="H14" s="1"/>
  <c r="I16"/>
  <c r="D16" s="1"/>
  <c r="H15"/>
  <c r="H13"/>
  <c r="I12"/>
  <c r="D12" s="1"/>
  <c r="I10"/>
  <c r="D10" s="1"/>
  <c r="I9"/>
  <c r="D9" s="1"/>
  <c r="I8"/>
  <c r="D8" s="1"/>
  <c r="H8"/>
  <c r="H7"/>
  <c r="J17" i="1"/>
  <c r="J17" i="2"/>
  <c r="J17" i="3"/>
  <c r="J17" i="4"/>
  <c r="J17" i="11"/>
  <c r="J17" i="6"/>
  <c r="J17" i="7"/>
  <c r="J17" i="8"/>
  <c r="J17" i="9"/>
  <c r="J17" i="10"/>
  <c r="J17" i="12"/>
  <c r="J17" i="13"/>
  <c r="H17" i="14"/>
  <c r="F10"/>
  <c r="F7"/>
  <c r="F11"/>
  <c r="F12"/>
  <c r="F13"/>
  <c r="F8"/>
  <c r="K10"/>
  <c r="K15"/>
  <c r="K7"/>
  <c r="K12"/>
  <c r="K17"/>
  <c r="K9"/>
  <c r="K8"/>
  <c r="M17"/>
  <c r="F14"/>
  <c r="F6"/>
  <c r="F15"/>
  <c r="F16"/>
  <c r="F17"/>
  <c r="F9"/>
  <c r="K14"/>
  <c r="K6"/>
  <c r="K11"/>
  <c r="K16"/>
  <c r="K13"/>
  <c r="N19" i="15" l="1"/>
  <c r="H9"/>
  <c r="I11"/>
  <c r="D11" s="1"/>
  <c r="I13"/>
  <c r="D13" s="1"/>
  <c r="M13" s="1"/>
  <c r="L14"/>
  <c r="C14"/>
  <c r="L5"/>
  <c r="M9"/>
  <c r="H5"/>
  <c r="H12"/>
  <c r="I14"/>
  <c r="D14" s="1"/>
  <c r="N7" i="14"/>
  <c r="O7"/>
  <c r="O9"/>
  <c r="N9"/>
  <c r="O11"/>
  <c r="N11"/>
  <c r="O13"/>
  <c r="N13"/>
  <c r="N15"/>
  <c r="O15"/>
  <c r="N17"/>
  <c r="O17"/>
  <c r="O6"/>
  <c r="N6"/>
  <c r="N8"/>
  <c r="O8"/>
  <c r="O10"/>
  <c r="N10"/>
  <c r="O12"/>
  <c r="N12"/>
  <c r="O14"/>
  <c r="N14"/>
  <c r="O16"/>
  <c r="N16"/>
  <c r="J6"/>
  <c r="I6"/>
  <c r="I7"/>
  <c r="J7"/>
  <c r="I9"/>
  <c r="J9"/>
  <c r="I11"/>
  <c r="J11"/>
  <c r="I13"/>
  <c r="J13"/>
  <c r="I15"/>
  <c r="J15"/>
  <c r="I17"/>
  <c r="J17"/>
  <c r="I8"/>
  <c r="J8"/>
  <c r="I10"/>
  <c r="J10"/>
  <c r="I12"/>
  <c r="J12"/>
  <c r="J14"/>
  <c r="I14"/>
  <c r="I16"/>
  <c r="J16"/>
  <c r="L18" i="15"/>
  <c r="M18" s="1"/>
  <c r="I19"/>
  <c r="M19" s="1"/>
  <c r="L18" i="1"/>
  <c r="M18" s="1"/>
  <c r="I19"/>
  <c r="M19" s="1"/>
  <c r="M19" i="2"/>
  <c r="L18"/>
  <c r="M18" s="1"/>
  <c r="L18" i="3"/>
  <c r="M18" s="1"/>
  <c r="I19"/>
  <c r="M19" s="1"/>
  <c r="L18" i="4"/>
  <c r="M18" s="1"/>
  <c r="I19"/>
  <c r="M19" s="1"/>
  <c r="L18" i="11"/>
  <c r="M18" s="1"/>
  <c r="I19"/>
  <c r="M19" s="1"/>
  <c r="L18" i="6"/>
  <c r="M18" s="1"/>
  <c r="N19"/>
  <c r="L18" i="7"/>
  <c r="M18" s="1"/>
  <c r="I19"/>
  <c r="M19" s="1"/>
  <c r="M19" i="8"/>
  <c r="M18"/>
  <c r="N19"/>
  <c r="L18" i="9"/>
  <c r="M18" s="1"/>
  <c r="I19"/>
  <c r="M19" s="1"/>
  <c r="M19" i="10"/>
  <c r="L18"/>
  <c r="M18" s="1"/>
  <c r="N19"/>
  <c r="M19" i="12"/>
  <c r="M18"/>
  <c r="N18"/>
  <c r="N19"/>
  <c r="H16" i="15"/>
  <c r="H19" s="1"/>
  <c r="H6"/>
  <c r="H17" s="1"/>
  <c r="H10"/>
  <c r="E17"/>
  <c r="I5"/>
  <c r="D5" s="1"/>
  <c r="M5" s="1"/>
  <c r="M10"/>
  <c r="M11"/>
  <c r="M12"/>
  <c r="M6"/>
  <c r="M7"/>
  <c r="M14"/>
  <c r="M15"/>
  <c r="M16"/>
  <c r="I17" i="2"/>
  <c r="I16"/>
  <c r="I15"/>
  <c r="I14"/>
  <c r="I13"/>
  <c r="I12"/>
  <c r="I11"/>
  <c r="I10"/>
  <c r="I9"/>
  <c r="I8"/>
  <c r="I7"/>
  <c r="I6"/>
  <c r="I5"/>
  <c r="I17" i="3"/>
  <c r="I16"/>
  <c r="I15"/>
  <c r="I14"/>
  <c r="I13"/>
  <c r="I12"/>
  <c r="I11"/>
  <c r="I10"/>
  <c r="I9"/>
  <c r="I8"/>
  <c r="I7"/>
  <c r="I6"/>
  <c r="I5"/>
  <c r="I17" i="4"/>
  <c r="I16"/>
  <c r="I15"/>
  <c r="I14"/>
  <c r="I13"/>
  <c r="I12"/>
  <c r="I11"/>
  <c r="I10"/>
  <c r="I9"/>
  <c r="I8"/>
  <c r="I7"/>
  <c r="I6"/>
  <c r="I5"/>
  <c r="I17" i="11"/>
  <c r="I16"/>
  <c r="I15"/>
  <c r="I14"/>
  <c r="I13"/>
  <c r="I12"/>
  <c r="I11"/>
  <c r="I10"/>
  <c r="I9"/>
  <c r="I8"/>
  <c r="I7"/>
  <c r="I6"/>
  <c r="I5"/>
  <c r="I17" i="6"/>
  <c r="I16"/>
  <c r="I15"/>
  <c r="I14"/>
  <c r="I13"/>
  <c r="I12"/>
  <c r="I11"/>
  <c r="I10"/>
  <c r="I9"/>
  <c r="I8"/>
  <c r="I7"/>
  <c r="I6"/>
  <c r="I5"/>
  <c r="I17" i="7"/>
  <c r="I16"/>
  <c r="I15"/>
  <c r="I14"/>
  <c r="I13"/>
  <c r="I12"/>
  <c r="I11"/>
  <c r="I10"/>
  <c r="I9"/>
  <c r="I8"/>
  <c r="I7"/>
  <c r="I6"/>
  <c r="I5"/>
  <c r="I17" i="8"/>
  <c r="I16"/>
  <c r="I15"/>
  <c r="I14"/>
  <c r="I13"/>
  <c r="I12"/>
  <c r="I11"/>
  <c r="I10"/>
  <c r="I9"/>
  <c r="I8"/>
  <c r="I7"/>
  <c r="I6"/>
  <c r="I5"/>
  <c r="I17" i="9"/>
  <c r="I16"/>
  <c r="I15"/>
  <c r="I14"/>
  <c r="I13"/>
  <c r="I12"/>
  <c r="I11"/>
  <c r="I10"/>
  <c r="I9"/>
  <c r="I8"/>
  <c r="I7"/>
  <c r="I6"/>
  <c r="I5"/>
  <c r="I17" i="10"/>
  <c r="I16"/>
  <c r="I15"/>
  <c r="I14"/>
  <c r="I13"/>
  <c r="I12"/>
  <c r="I11"/>
  <c r="I10"/>
  <c r="I9"/>
  <c r="I8"/>
  <c r="I7"/>
  <c r="I6"/>
  <c r="I5"/>
  <c r="I16" i="12"/>
  <c r="I15"/>
  <c r="I14"/>
  <c r="I13"/>
  <c r="I12"/>
  <c r="I11"/>
  <c r="I10"/>
  <c r="I9"/>
  <c r="I8"/>
  <c r="I7"/>
  <c r="I6"/>
  <c r="I5"/>
  <c r="N17" i="1"/>
  <c r="M17"/>
  <c r="L17"/>
  <c r="K17"/>
  <c r="I17"/>
  <c r="H17"/>
  <c r="G17" i="2"/>
  <c r="G17" i="3"/>
  <c r="G17" i="4"/>
  <c r="G17" i="11"/>
  <c r="G17" i="6"/>
  <c r="G17" i="7"/>
  <c r="G17" i="8"/>
  <c r="G17" i="9"/>
  <c r="G17" i="10"/>
  <c r="G17" i="12"/>
  <c r="G17" i="13"/>
  <c r="G17" i="1"/>
  <c r="F17"/>
  <c r="E17" i="2"/>
  <c r="E17" i="3"/>
  <c r="E17" i="4"/>
  <c r="E17" i="11"/>
  <c r="E17" i="6"/>
  <c r="E17" i="7"/>
  <c r="E17" i="8"/>
  <c r="E17" i="9"/>
  <c r="E17" i="10"/>
  <c r="E17" i="12"/>
  <c r="E17" i="13"/>
  <c r="E17" i="1"/>
  <c r="D14" i="4"/>
  <c r="D10"/>
  <c r="D6"/>
  <c r="I16" i="13"/>
  <c r="I15"/>
  <c r="I14"/>
  <c r="I13"/>
  <c r="I12"/>
  <c r="I11"/>
  <c r="I10"/>
  <c r="I9"/>
  <c r="I8"/>
  <c r="I7"/>
  <c r="I6"/>
  <c r="I16" i="1"/>
  <c r="I15"/>
  <c r="I14"/>
  <c r="I13"/>
  <c r="I12"/>
  <c r="I11"/>
  <c r="I10"/>
  <c r="I9"/>
  <c r="I8"/>
  <c r="I7"/>
  <c r="I6"/>
  <c r="H16" i="2"/>
  <c r="H15"/>
  <c r="H14"/>
  <c r="H13"/>
  <c r="H12"/>
  <c r="H11"/>
  <c r="H10"/>
  <c r="H9"/>
  <c r="H8"/>
  <c r="H7"/>
  <c r="H6"/>
  <c r="H16" i="3"/>
  <c r="H15"/>
  <c r="H14"/>
  <c r="H13"/>
  <c r="H12"/>
  <c r="H11"/>
  <c r="H10"/>
  <c r="H9"/>
  <c r="H8"/>
  <c r="H7"/>
  <c r="H6"/>
  <c r="H16" i="4"/>
  <c r="H15"/>
  <c r="H14"/>
  <c r="H13"/>
  <c r="H12"/>
  <c r="H11"/>
  <c r="H10"/>
  <c r="H9"/>
  <c r="H8"/>
  <c r="H7"/>
  <c r="H6"/>
  <c r="H16" i="11"/>
  <c r="H15"/>
  <c r="H14"/>
  <c r="H13"/>
  <c r="H12"/>
  <c r="H11"/>
  <c r="H10"/>
  <c r="H9"/>
  <c r="H8"/>
  <c r="H7"/>
  <c r="H6"/>
  <c r="H16" i="6"/>
  <c r="H15"/>
  <c r="H14"/>
  <c r="H13"/>
  <c r="H12"/>
  <c r="H11"/>
  <c r="H10"/>
  <c r="H9"/>
  <c r="H8"/>
  <c r="H7"/>
  <c r="H6"/>
  <c r="H16" i="7"/>
  <c r="H15"/>
  <c r="H14"/>
  <c r="H13"/>
  <c r="H12"/>
  <c r="H11"/>
  <c r="H10"/>
  <c r="H9"/>
  <c r="H8"/>
  <c r="H7"/>
  <c r="H6"/>
  <c r="H16" i="8"/>
  <c r="H15"/>
  <c r="H14"/>
  <c r="H13"/>
  <c r="H12"/>
  <c r="H11"/>
  <c r="H10"/>
  <c r="H9"/>
  <c r="H8"/>
  <c r="H7"/>
  <c r="H6"/>
  <c r="H16" i="9"/>
  <c r="H15"/>
  <c r="H14"/>
  <c r="H13"/>
  <c r="H12"/>
  <c r="H11"/>
  <c r="H10"/>
  <c r="H9"/>
  <c r="H8"/>
  <c r="H7"/>
  <c r="H6"/>
  <c r="H16" i="10"/>
  <c r="H15"/>
  <c r="H14"/>
  <c r="H13"/>
  <c r="H12"/>
  <c r="H11"/>
  <c r="H10"/>
  <c r="H9"/>
  <c r="H8"/>
  <c r="H7"/>
  <c r="H6"/>
  <c r="H16" i="12"/>
  <c r="H15"/>
  <c r="H14"/>
  <c r="H13"/>
  <c r="H12"/>
  <c r="H11"/>
  <c r="H10"/>
  <c r="H9"/>
  <c r="H8"/>
  <c r="H7"/>
  <c r="H6"/>
  <c r="H16" i="13"/>
  <c r="H15"/>
  <c r="H14"/>
  <c r="H13"/>
  <c r="H12"/>
  <c r="H11"/>
  <c r="H10"/>
  <c r="H9"/>
  <c r="H8"/>
  <c r="H7"/>
  <c r="H6"/>
  <c r="H16" i="1"/>
  <c r="H15"/>
  <c r="H14"/>
  <c r="H13"/>
  <c r="H12"/>
  <c r="H11"/>
  <c r="H10"/>
  <c r="H9"/>
  <c r="H8"/>
  <c r="H7"/>
  <c r="H6"/>
  <c r="F16" i="2"/>
  <c r="F15"/>
  <c r="F14"/>
  <c r="F13"/>
  <c r="F12"/>
  <c r="F11"/>
  <c r="F10"/>
  <c r="F9"/>
  <c r="F8"/>
  <c r="F7"/>
  <c r="F6"/>
  <c r="F16" i="3"/>
  <c r="F15"/>
  <c r="F14"/>
  <c r="F13"/>
  <c r="F12"/>
  <c r="F11"/>
  <c r="F10"/>
  <c r="F9"/>
  <c r="F8"/>
  <c r="F7"/>
  <c r="F6"/>
  <c r="F16" i="4"/>
  <c r="F15"/>
  <c r="F14"/>
  <c r="F13"/>
  <c r="F12"/>
  <c r="F11"/>
  <c r="F10"/>
  <c r="F9"/>
  <c r="F8"/>
  <c r="F7"/>
  <c r="F6"/>
  <c r="F16" i="11"/>
  <c r="F15"/>
  <c r="F14"/>
  <c r="F13"/>
  <c r="F12"/>
  <c r="F11"/>
  <c r="F10"/>
  <c r="F9"/>
  <c r="F8"/>
  <c r="F7"/>
  <c r="F6"/>
  <c r="F16" i="6"/>
  <c r="F15"/>
  <c r="F14"/>
  <c r="F13"/>
  <c r="F12"/>
  <c r="F11"/>
  <c r="F10"/>
  <c r="F9"/>
  <c r="F8"/>
  <c r="F7"/>
  <c r="F6"/>
  <c r="F16" i="7"/>
  <c r="F15"/>
  <c r="F14"/>
  <c r="F13"/>
  <c r="F12"/>
  <c r="F11"/>
  <c r="F10"/>
  <c r="F9"/>
  <c r="F8"/>
  <c r="F7"/>
  <c r="F6"/>
  <c r="F16" i="8"/>
  <c r="F15"/>
  <c r="F14"/>
  <c r="F13"/>
  <c r="F12"/>
  <c r="F11"/>
  <c r="F10"/>
  <c r="F9"/>
  <c r="F8"/>
  <c r="F7"/>
  <c r="F6"/>
  <c r="F16" i="9"/>
  <c r="F15"/>
  <c r="F14"/>
  <c r="F13"/>
  <c r="F12"/>
  <c r="F11"/>
  <c r="F10"/>
  <c r="F9"/>
  <c r="F8"/>
  <c r="F7"/>
  <c r="F6"/>
  <c r="F16" i="10"/>
  <c r="F15"/>
  <c r="F14"/>
  <c r="F13"/>
  <c r="F12"/>
  <c r="F11"/>
  <c r="F10"/>
  <c r="F9"/>
  <c r="F8"/>
  <c r="F7"/>
  <c r="F6"/>
  <c r="F16" i="12"/>
  <c r="F15"/>
  <c r="F14"/>
  <c r="F13"/>
  <c r="F12"/>
  <c r="F11"/>
  <c r="F10"/>
  <c r="F9"/>
  <c r="F8"/>
  <c r="F7"/>
  <c r="F6"/>
  <c r="F16" i="13"/>
  <c r="F15"/>
  <c r="F14"/>
  <c r="F13"/>
  <c r="F12"/>
  <c r="F11"/>
  <c r="F10"/>
  <c r="F9"/>
  <c r="F8"/>
  <c r="F7"/>
  <c r="F6"/>
  <c r="F16" i="1"/>
  <c r="F15"/>
  <c r="F14"/>
  <c r="F13"/>
  <c r="F12"/>
  <c r="F11"/>
  <c r="F10"/>
  <c r="F9"/>
  <c r="F8"/>
  <c r="F7"/>
  <c r="F6"/>
  <c r="D16" i="2"/>
  <c r="D15"/>
  <c r="D14"/>
  <c r="D13"/>
  <c r="D12"/>
  <c r="D11"/>
  <c r="D10"/>
  <c r="D9"/>
  <c r="D8"/>
  <c r="D7"/>
  <c r="D6"/>
  <c r="D16" i="3"/>
  <c r="D15"/>
  <c r="D14"/>
  <c r="D13"/>
  <c r="D12"/>
  <c r="D11"/>
  <c r="D10"/>
  <c r="D9"/>
  <c r="D8"/>
  <c r="D7"/>
  <c r="D6"/>
  <c r="D16" i="4"/>
  <c r="D15"/>
  <c r="D13"/>
  <c r="D12"/>
  <c r="D11"/>
  <c r="D9"/>
  <c r="D8"/>
  <c r="D7"/>
  <c r="D16" i="11"/>
  <c r="D15"/>
  <c r="D14"/>
  <c r="D13"/>
  <c r="D12"/>
  <c r="D11"/>
  <c r="D10"/>
  <c r="D9"/>
  <c r="D8"/>
  <c r="D7"/>
  <c r="D6"/>
  <c r="D16" i="6"/>
  <c r="D15"/>
  <c r="D14"/>
  <c r="D13"/>
  <c r="D12"/>
  <c r="D11"/>
  <c r="D10"/>
  <c r="D9"/>
  <c r="D8"/>
  <c r="D7"/>
  <c r="D6"/>
  <c r="D16" i="7"/>
  <c r="D15"/>
  <c r="D14"/>
  <c r="D13"/>
  <c r="D12"/>
  <c r="D11"/>
  <c r="D10"/>
  <c r="D9"/>
  <c r="D8"/>
  <c r="D7"/>
  <c r="D6"/>
  <c r="D16" i="8"/>
  <c r="D15"/>
  <c r="D14"/>
  <c r="D13"/>
  <c r="D12"/>
  <c r="D11"/>
  <c r="D10"/>
  <c r="D9"/>
  <c r="D8"/>
  <c r="D7"/>
  <c r="D6"/>
  <c r="D16" i="9"/>
  <c r="D15"/>
  <c r="D14"/>
  <c r="D13"/>
  <c r="D12"/>
  <c r="D11"/>
  <c r="D10"/>
  <c r="D9"/>
  <c r="D8"/>
  <c r="D7"/>
  <c r="D6"/>
  <c r="D16" i="10"/>
  <c r="D15"/>
  <c r="D14"/>
  <c r="D13"/>
  <c r="D12"/>
  <c r="D11"/>
  <c r="D10"/>
  <c r="D9"/>
  <c r="D8"/>
  <c r="D7"/>
  <c r="D6"/>
  <c r="D16" i="12"/>
  <c r="D15"/>
  <c r="D14"/>
  <c r="D13"/>
  <c r="D12"/>
  <c r="D11"/>
  <c r="D10"/>
  <c r="D9"/>
  <c r="D8"/>
  <c r="D7"/>
  <c r="D6"/>
  <c r="D16" i="13"/>
  <c r="D15"/>
  <c r="D14"/>
  <c r="D13"/>
  <c r="D12"/>
  <c r="D11"/>
  <c r="D10"/>
  <c r="D9"/>
  <c r="D8"/>
  <c r="D7"/>
  <c r="D6"/>
  <c r="D16" i="1"/>
  <c r="D15"/>
  <c r="D14"/>
  <c r="D13"/>
  <c r="D12"/>
  <c r="D11"/>
  <c r="D10"/>
  <c r="D9"/>
  <c r="D8"/>
  <c r="D7"/>
  <c r="D6"/>
  <c r="I5" i="13"/>
  <c r="I5" i="1"/>
  <c r="H5" i="13"/>
  <c r="H17" s="1"/>
  <c r="H5" i="12"/>
  <c r="H17" s="1"/>
  <c r="H5" i="10"/>
  <c r="H17" s="1"/>
  <c r="H5" i="9"/>
  <c r="H17" s="1"/>
  <c r="H5" i="8"/>
  <c r="H17" s="1"/>
  <c r="H5" i="7"/>
  <c r="H17" s="1"/>
  <c r="H5" i="6"/>
  <c r="H17" s="1"/>
  <c r="H5" i="11"/>
  <c r="H17" s="1"/>
  <c r="H5" i="4"/>
  <c r="H17" s="1"/>
  <c r="H5" i="3"/>
  <c r="H17" s="1"/>
  <c r="H5" i="2"/>
  <c r="H17" s="1"/>
  <c r="F5" i="13"/>
  <c r="D17" s="1"/>
  <c r="F5" i="12"/>
  <c r="F5" i="10"/>
  <c r="F5" i="9"/>
  <c r="F5" i="8"/>
  <c r="D17" s="1"/>
  <c r="F5" i="7"/>
  <c r="F17" s="1"/>
  <c r="F5" i="6"/>
  <c r="D17" s="1"/>
  <c r="F5" i="11"/>
  <c r="D17" s="1"/>
  <c r="F5" i="4"/>
  <c r="F17" s="1"/>
  <c r="F5" i="3"/>
  <c r="F17" s="1"/>
  <c r="F5" i="2"/>
  <c r="D5" i="13"/>
  <c r="L5" s="1"/>
  <c r="M5" s="1"/>
  <c r="D5" i="12"/>
  <c r="D5" i="10"/>
  <c r="D5" i="9"/>
  <c r="D5" i="8"/>
  <c r="L5" s="1"/>
  <c r="M5" s="1"/>
  <c r="D5" i="7"/>
  <c r="D5" i="6"/>
  <c r="D5" i="11"/>
  <c r="D5" i="4"/>
  <c r="D5" i="3"/>
  <c r="L5" s="1"/>
  <c r="M5" s="1"/>
  <c r="D5" i="2"/>
  <c r="D5" i="1"/>
  <c r="L5" s="1"/>
  <c r="M5" s="1"/>
  <c r="F6" i="15" l="1"/>
  <c r="C17"/>
  <c r="H18"/>
  <c r="N18" i="14"/>
  <c r="O18"/>
  <c r="I18"/>
  <c r="J18"/>
  <c r="F12" i="15"/>
  <c r="F10"/>
  <c r="F11"/>
  <c r="F15"/>
  <c r="F14"/>
  <c r="F7"/>
  <c r="I17"/>
  <c r="F5"/>
  <c r="F9"/>
  <c r="F16"/>
  <c r="F8"/>
  <c r="F13"/>
  <c r="D17"/>
  <c r="N15"/>
  <c r="M8"/>
  <c r="M17" s="1"/>
  <c r="N6"/>
  <c r="N12"/>
  <c r="N13"/>
  <c r="N5"/>
  <c r="N16"/>
  <c r="N10"/>
  <c r="N14"/>
  <c r="N7"/>
  <c r="N9"/>
  <c r="N11"/>
  <c r="D17" i="2"/>
  <c r="F17"/>
  <c r="D17" i="3"/>
  <c r="D17" i="4"/>
  <c r="F17" i="11"/>
  <c r="F17" i="6"/>
  <c r="D17" i="7"/>
  <c r="F17" i="8"/>
  <c r="D17" i="9"/>
  <c r="F17"/>
  <c r="D17" i="10"/>
  <c r="F17"/>
  <c r="I17" i="12"/>
  <c r="D17"/>
  <c r="F17"/>
  <c r="I17" i="13"/>
  <c r="F17"/>
  <c r="L5" i="4"/>
  <c r="M5" s="1"/>
  <c r="L5" i="7"/>
  <c r="M5" s="1"/>
  <c r="L5" i="12"/>
  <c r="M5" s="1"/>
  <c r="L5" i="6"/>
  <c r="M5" s="1"/>
  <c r="L5" i="10"/>
  <c r="M5" s="1"/>
  <c r="L5" i="2"/>
  <c r="M5" s="1"/>
  <c r="L5" i="11"/>
  <c r="L5" i="9"/>
  <c r="M5" s="1"/>
  <c r="J5" i="13"/>
  <c r="J5" i="8"/>
  <c r="J5" i="3"/>
  <c r="H5" i="1"/>
  <c r="J5"/>
  <c r="F18" i="15" l="1"/>
  <c r="F19"/>
  <c r="F17"/>
  <c r="J17"/>
  <c r="K16" s="1"/>
  <c r="N8"/>
  <c r="N17" s="1"/>
  <c r="J5" i="4"/>
  <c r="N5" s="1"/>
  <c r="J5" i="6"/>
  <c r="N5" s="1"/>
  <c r="J5" i="10"/>
  <c r="N5" s="1"/>
  <c r="J5" i="2"/>
  <c r="N5" s="1"/>
  <c r="M5" i="11"/>
  <c r="J5"/>
  <c r="J5" i="7"/>
  <c r="N5" s="1"/>
  <c r="J5" i="12"/>
  <c r="N5" s="1"/>
  <c r="J5" i="9"/>
  <c r="N5" i="13"/>
  <c r="N5" i="8"/>
  <c r="N5" i="3"/>
  <c r="N5" i="1"/>
  <c r="K10" i="15" l="1"/>
  <c r="K8"/>
  <c r="K11"/>
  <c r="K17"/>
  <c r="K7"/>
  <c r="K14"/>
  <c r="K19" s="1"/>
  <c r="K9"/>
  <c r="K13"/>
  <c r="K12"/>
  <c r="K6"/>
  <c r="L17"/>
  <c r="K5"/>
  <c r="K15"/>
  <c r="N5" i="9"/>
  <c r="N5" i="11"/>
  <c r="L16" i="13"/>
  <c r="L15"/>
  <c r="L14"/>
  <c r="L13"/>
  <c r="L12"/>
  <c r="L11"/>
  <c r="L10"/>
  <c r="L9"/>
  <c r="L8"/>
  <c r="L7"/>
  <c r="L16" i="12"/>
  <c r="L15"/>
  <c r="L14"/>
  <c r="L13"/>
  <c r="L12"/>
  <c r="L11"/>
  <c r="L10"/>
  <c r="L9"/>
  <c r="L8"/>
  <c r="L7"/>
  <c r="L16" i="10"/>
  <c r="L15"/>
  <c r="L14"/>
  <c r="L13"/>
  <c r="L12"/>
  <c r="L11"/>
  <c r="L10"/>
  <c r="L9"/>
  <c r="L8"/>
  <c r="L7"/>
  <c r="L16" i="9"/>
  <c r="L15"/>
  <c r="L14"/>
  <c r="L13"/>
  <c r="L12"/>
  <c r="L11"/>
  <c r="L10"/>
  <c r="L9"/>
  <c r="L8"/>
  <c r="L7"/>
  <c r="L16" i="8"/>
  <c r="L15"/>
  <c r="L14"/>
  <c r="L13"/>
  <c r="L12"/>
  <c r="L11"/>
  <c r="L10"/>
  <c r="L9"/>
  <c r="L8"/>
  <c r="L7"/>
  <c r="L16" i="7"/>
  <c r="L15"/>
  <c r="L14"/>
  <c r="L13"/>
  <c r="L12"/>
  <c r="L11"/>
  <c r="L10"/>
  <c r="L9"/>
  <c r="L8"/>
  <c r="L7"/>
  <c r="L16" i="6"/>
  <c r="L15"/>
  <c r="L14"/>
  <c r="L13"/>
  <c r="L12"/>
  <c r="L11"/>
  <c r="L10"/>
  <c r="L9"/>
  <c r="L8"/>
  <c r="L7"/>
  <c r="L16" i="11"/>
  <c r="L15"/>
  <c r="L14"/>
  <c r="L13"/>
  <c r="L12"/>
  <c r="L11"/>
  <c r="L10"/>
  <c r="L9"/>
  <c r="L8"/>
  <c r="L7"/>
  <c r="L16" i="4"/>
  <c r="L15"/>
  <c r="L14"/>
  <c r="L13"/>
  <c r="L12"/>
  <c r="L11"/>
  <c r="L10"/>
  <c r="L9"/>
  <c r="L8"/>
  <c r="L7"/>
  <c r="L16" i="3"/>
  <c r="L15"/>
  <c r="L14"/>
  <c r="L13"/>
  <c r="L12"/>
  <c r="L11"/>
  <c r="L10"/>
  <c r="L9"/>
  <c r="L8"/>
  <c r="L7"/>
  <c r="L16" i="2"/>
  <c r="L15"/>
  <c r="L14"/>
  <c r="L13"/>
  <c r="L12"/>
  <c r="L11"/>
  <c r="L10"/>
  <c r="L9"/>
  <c r="L8"/>
  <c r="L7"/>
  <c r="K18" i="15" l="1"/>
  <c r="M10" i="13"/>
  <c r="J10"/>
  <c r="J7"/>
  <c r="M7"/>
  <c r="M8"/>
  <c r="J8"/>
  <c r="J9"/>
  <c r="M9"/>
  <c r="J11"/>
  <c r="M11"/>
  <c r="M12"/>
  <c r="J12"/>
  <c r="J13"/>
  <c r="M13"/>
  <c r="M14"/>
  <c r="J14"/>
  <c r="J15"/>
  <c r="M15"/>
  <c r="M16"/>
  <c r="J16"/>
  <c r="L6"/>
  <c r="J7" i="12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J7" i="10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J9" i="9"/>
  <c r="M9"/>
  <c r="J11"/>
  <c r="M11"/>
  <c r="J15"/>
  <c r="M15"/>
  <c r="J7"/>
  <c r="M7"/>
  <c r="M8"/>
  <c r="J8"/>
  <c r="M10"/>
  <c r="J10"/>
  <c r="M12"/>
  <c r="J12"/>
  <c r="J13"/>
  <c r="M13"/>
  <c r="M14"/>
  <c r="J14"/>
  <c r="M16"/>
  <c r="J16"/>
  <c r="L6"/>
  <c r="J7" i="8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M7" i="7"/>
  <c r="J7"/>
  <c r="J8"/>
  <c r="M8"/>
  <c r="M9"/>
  <c r="J9"/>
  <c r="J10"/>
  <c r="M10"/>
  <c r="M11"/>
  <c r="J11"/>
  <c r="J12"/>
  <c r="M12"/>
  <c r="M13"/>
  <c r="J13"/>
  <c r="J14"/>
  <c r="M14"/>
  <c r="M15"/>
  <c r="J15"/>
  <c r="J16"/>
  <c r="M16"/>
  <c r="L6"/>
  <c r="J7" i="6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J7" i="11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J7" i="4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J7" i="3"/>
  <c r="M7"/>
  <c r="M8"/>
  <c r="J8"/>
  <c r="J9"/>
  <c r="M9"/>
  <c r="M10"/>
  <c r="J10"/>
  <c r="J11"/>
  <c r="M11"/>
  <c r="M12"/>
  <c r="J12"/>
  <c r="J13"/>
  <c r="M13"/>
  <c r="M14"/>
  <c r="J14"/>
  <c r="J15"/>
  <c r="M15"/>
  <c r="M16"/>
  <c r="J16"/>
  <c r="L6"/>
  <c r="M7" i="2"/>
  <c r="J7"/>
  <c r="N7" s="1"/>
  <c r="M8"/>
  <c r="J8"/>
  <c r="N8" s="1"/>
  <c r="M9"/>
  <c r="J9"/>
  <c r="N9" s="1"/>
  <c r="M10"/>
  <c r="J10"/>
  <c r="N10" s="1"/>
  <c r="M11"/>
  <c r="J11"/>
  <c r="N11" s="1"/>
  <c r="M12"/>
  <c r="J12"/>
  <c r="N12" s="1"/>
  <c r="M13"/>
  <c r="J13"/>
  <c r="N13" s="1"/>
  <c r="M14"/>
  <c r="J14"/>
  <c r="N14" s="1"/>
  <c r="M15"/>
  <c r="J15"/>
  <c r="N15" s="1"/>
  <c r="M16"/>
  <c r="J16"/>
  <c r="L6"/>
  <c r="L6" i="1"/>
  <c r="L7"/>
  <c r="L8"/>
  <c r="L9"/>
  <c r="L10"/>
  <c r="L11"/>
  <c r="L12"/>
  <c r="L13"/>
  <c r="L14"/>
  <c r="L15"/>
  <c r="L16"/>
  <c r="E6" i="14" l="1"/>
  <c r="D6"/>
  <c r="E14"/>
  <c r="D14"/>
  <c r="E13"/>
  <c r="D13"/>
  <c r="E17"/>
  <c r="D17"/>
  <c r="E12"/>
  <c r="D12"/>
  <c r="E11"/>
  <c r="D11"/>
  <c r="E10"/>
  <c r="D10"/>
  <c r="E9"/>
  <c r="D9"/>
  <c r="E15"/>
  <c r="D15"/>
  <c r="E8"/>
  <c r="D8"/>
  <c r="E7"/>
  <c r="D7"/>
  <c r="N16" i="2"/>
  <c r="F5" i="1"/>
  <c r="D17" s="1"/>
  <c r="M6" i="13"/>
  <c r="M17" s="1"/>
  <c r="J6"/>
  <c r="N15"/>
  <c r="N13"/>
  <c r="N11"/>
  <c r="N9"/>
  <c r="N7"/>
  <c r="N10"/>
  <c r="N16"/>
  <c r="N14"/>
  <c r="N12"/>
  <c r="N8"/>
  <c r="N15" i="12"/>
  <c r="N13"/>
  <c r="N11"/>
  <c r="N9"/>
  <c r="N7"/>
  <c r="M6"/>
  <c r="M17" s="1"/>
  <c r="J6"/>
  <c r="N16"/>
  <c r="N14"/>
  <c r="N12"/>
  <c r="N10"/>
  <c r="N8"/>
  <c r="N15" i="10"/>
  <c r="N13"/>
  <c r="N11"/>
  <c r="N9"/>
  <c r="N7"/>
  <c r="M6"/>
  <c r="M17" s="1"/>
  <c r="J6"/>
  <c r="N16"/>
  <c r="N14"/>
  <c r="N12"/>
  <c r="N10"/>
  <c r="N8"/>
  <c r="M6" i="9"/>
  <c r="M17" s="1"/>
  <c r="J6"/>
  <c r="N13"/>
  <c r="N7"/>
  <c r="N16"/>
  <c r="N14"/>
  <c r="N12"/>
  <c r="N10"/>
  <c r="N8"/>
  <c r="N15"/>
  <c r="N11"/>
  <c r="N9"/>
  <c r="M6" i="8"/>
  <c r="M17" s="1"/>
  <c r="J6"/>
  <c r="N16"/>
  <c r="N14"/>
  <c r="N12"/>
  <c r="N10"/>
  <c r="N8"/>
  <c r="N15"/>
  <c r="N13"/>
  <c r="N11"/>
  <c r="N9"/>
  <c r="N7"/>
  <c r="N15" i="7"/>
  <c r="N13"/>
  <c r="N11"/>
  <c r="N9"/>
  <c r="N7"/>
  <c r="J6"/>
  <c r="M6"/>
  <c r="M17" s="1"/>
  <c r="N16"/>
  <c r="N14"/>
  <c r="N12"/>
  <c r="N10"/>
  <c r="N8"/>
  <c r="M6" i="6"/>
  <c r="M17" s="1"/>
  <c r="J6"/>
  <c r="N16"/>
  <c r="N14"/>
  <c r="N12"/>
  <c r="N10"/>
  <c r="N8"/>
  <c r="N15"/>
  <c r="N13"/>
  <c r="N11"/>
  <c r="N9"/>
  <c r="N7"/>
  <c r="N16" i="11"/>
  <c r="N14"/>
  <c r="N12"/>
  <c r="N10"/>
  <c r="N8"/>
  <c r="M6"/>
  <c r="M17" s="1"/>
  <c r="J6"/>
  <c r="N15"/>
  <c r="N13"/>
  <c r="N11"/>
  <c r="N9"/>
  <c r="N7"/>
  <c r="N15" i="4"/>
  <c r="N13"/>
  <c r="N11"/>
  <c r="N9"/>
  <c r="N7"/>
  <c r="M6"/>
  <c r="M17" s="1"/>
  <c r="J6"/>
  <c r="N16"/>
  <c r="N14"/>
  <c r="N12"/>
  <c r="N10"/>
  <c r="N8"/>
  <c r="N15" i="3"/>
  <c r="N13"/>
  <c r="N11"/>
  <c r="N9"/>
  <c r="N7"/>
  <c r="M6"/>
  <c r="M17" s="1"/>
  <c r="J6"/>
  <c r="N16"/>
  <c r="N14"/>
  <c r="N12"/>
  <c r="N10"/>
  <c r="N8"/>
  <c r="M6" i="2"/>
  <c r="M17" s="1"/>
  <c r="J6"/>
  <c r="M16" i="1"/>
  <c r="J16"/>
  <c r="N16" s="1"/>
  <c r="M14"/>
  <c r="J14"/>
  <c r="N14" s="1"/>
  <c r="M12"/>
  <c r="J12"/>
  <c r="N12" s="1"/>
  <c r="M10"/>
  <c r="J10"/>
  <c r="N10" s="1"/>
  <c r="M8"/>
  <c r="J8"/>
  <c r="N8" s="1"/>
  <c r="M15"/>
  <c r="J15"/>
  <c r="N15" s="1"/>
  <c r="M13"/>
  <c r="J13"/>
  <c r="N13" s="1"/>
  <c r="M11"/>
  <c r="J11"/>
  <c r="N11" s="1"/>
  <c r="M9"/>
  <c r="J9"/>
  <c r="N9" s="1"/>
  <c r="M7"/>
  <c r="J7"/>
  <c r="N7" s="1"/>
  <c r="M6"/>
  <c r="J6"/>
  <c r="N6" s="1"/>
  <c r="N6" i="2" l="1"/>
  <c r="N17" s="1"/>
  <c r="K17" i="3"/>
  <c r="L17"/>
  <c r="L17" i="4"/>
  <c r="K17"/>
  <c r="K17" i="11"/>
  <c r="L17"/>
  <c r="K17" i="6"/>
  <c r="L17"/>
  <c r="L17" i="7"/>
  <c r="K17"/>
  <c r="L17" i="8"/>
  <c r="K17"/>
  <c r="K17" i="9"/>
  <c r="L17"/>
  <c r="K17" i="10"/>
  <c r="L17"/>
  <c r="L17" i="12"/>
  <c r="K17"/>
  <c r="L17" i="13"/>
  <c r="K17"/>
  <c r="N6"/>
  <c r="N17" s="1"/>
  <c r="N6" i="12"/>
  <c r="N17" s="1"/>
  <c r="N6" i="10"/>
  <c r="N17" s="1"/>
  <c r="N6" i="9"/>
  <c r="N17" s="1"/>
  <c r="K5" i="8"/>
  <c r="N6"/>
  <c r="N17" s="1"/>
  <c r="N6" i="7"/>
  <c r="N17" s="1"/>
  <c r="N6" i="6"/>
  <c r="N17" s="1"/>
  <c r="K5"/>
  <c r="N6" i="11"/>
  <c r="N17" s="1"/>
  <c r="N6" i="4"/>
  <c r="N17" s="1"/>
  <c r="N6" i="3"/>
  <c r="N17" s="1"/>
  <c r="K5" i="1"/>
  <c r="L17" i="2" l="1"/>
  <c r="K17"/>
  <c r="K5"/>
  <c r="K6" i="9"/>
  <c r="K5"/>
  <c r="K6" i="3"/>
  <c r="K5"/>
  <c r="K6" i="7"/>
  <c r="K5"/>
  <c r="K6" i="11"/>
  <c r="K5"/>
  <c r="K6" i="12"/>
  <c r="K5"/>
  <c r="K6" i="4"/>
  <c r="K5"/>
  <c r="K6" i="10"/>
  <c r="K5"/>
  <c r="K6" i="13"/>
  <c r="K5"/>
  <c r="E16" i="14"/>
  <c r="D16"/>
  <c r="K6" i="1"/>
  <c r="K11"/>
  <c r="K10"/>
  <c r="K15" i="13"/>
  <c r="K13"/>
  <c r="K11"/>
  <c r="K9"/>
  <c r="K7"/>
  <c r="K10"/>
  <c r="K16"/>
  <c r="K14"/>
  <c r="K12"/>
  <c r="K8"/>
  <c r="K15" i="12"/>
  <c r="K13"/>
  <c r="K11"/>
  <c r="K9"/>
  <c r="K7"/>
  <c r="K16"/>
  <c r="K14"/>
  <c r="K12"/>
  <c r="K10"/>
  <c r="K8"/>
  <c r="K15" i="10"/>
  <c r="K13"/>
  <c r="K11"/>
  <c r="K9"/>
  <c r="K7"/>
  <c r="K16"/>
  <c r="K14"/>
  <c r="K12"/>
  <c r="K10"/>
  <c r="K8"/>
  <c r="K16" i="9"/>
  <c r="K14"/>
  <c r="K12"/>
  <c r="K10"/>
  <c r="K8"/>
  <c r="K13"/>
  <c r="K7"/>
  <c r="K15"/>
  <c r="K11"/>
  <c r="K9"/>
  <c r="K16" i="8"/>
  <c r="K14"/>
  <c r="K12"/>
  <c r="K10"/>
  <c r="K8"/>
  <c r="K15"/>
  <c r="K13"/>
  <c r="K11"/>
  <c r="K9"/>
  <c r="K7"/>
  <c r="K6"/>
  <c r="K15" i="7"/>
  <c r="K13"/>
  <c r="K11"/>
  <c r="K9"/>
  <c r="K7"/>
  <c r="K16"/>
  <c r="K14"/>
  <c r="K12"/>
  <c r="K10"/>
  <c r="K8"/>
  <c r="K16" i="6"/>
  <c r="K14"/>
  <c r="K12"/>
  <c r="K10"/>
  <c r="K8"/>
  <c r="K15"/>
  <c r="K13"/>
  <c r="K11"/>
  <c r="K9"/>
  <c r="K7"/>
  <c r="K6"/>
  <c r="K15" i="11"/>
  <c r="K13"/>
  <c r="K11"/>
  <c r="K9"/>
  <c r="K7"/>
  <c r="K16"/>
  <c r="K14"/>
  <c r="K12"/>
  <c r="K10"/>
  <c r="K8"/>
  <c r="K15" i="4"/>
  <c r="K13"/>
  <c r="K11"/>
  <c r="K9"/>
  <c r="K7"/>
  <c r="K16"/>
  <c r="K14"/>
  <c r="K12"/>
  <c r="K10"/>
  <c r="K8"/>
  <c r="K15" i="3"/>
  <c r="K13"/>
  <c r="K11"/>
  <c r="K9"/>
  <c r="K7"/>
  <c r="K16"/>
  <c r="K14"/>
  <c r="K12"/>
  <c r="K10"/>
  <c r="K8"/>
  <c r="K15" i="2"/>
  <c r="K13"/>
  <c r="K11"/>
  <c r="K9"/>
  <c r="K7"/>
  <c r="K16"/>
  <c r="K14"/>
  <c r="K12"/>
  <c r="K10"/>
  <c r="K8"/>
  <c r="K6"/>
  <c r="K14" i="1"/>
  <c r="K15"/>
  <c r="K7"/>
  <c r="K16"/>
  <c r="K12"/>
  <c r="K8"/>
  <c r="K13"/>
  <c r="K9"/>
  <c r="D18" i="14" l="1"/>
  <c r="E18"/>
</calcChain>
</file>

<file path=xl/comments1.xml><?xml version="1.0" encoding="utf-8"?>
<comments xmlns="http://schemas.openxmlformats.org/spreadsheetml/2006/main">
  <authors>
    <author>klarsen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>klarsen:</t>
        </r>
        <r>
          <rPr>
            <sz val="8"/>
            <color indexed="81"/>
            <rFont val="Tahoma"/>
            <family val="2"/>
          </rPr>
          <t xml:space="preserve">
Table 19: 
C9/B9 thru C20/B20</t>
        </r>
      </text>
    </comment>
    <comment ref="D5" authorId="0">
      <text>
        <r>
          <rPr>
            <b/>
            <sz val="8"/>
            <color indexed="81"/>
            <rFont val="Tahoma"/>
            <charset val="1"/>
          </rPr>
          <t xml:space="preserve">klarsen:
This is the key figure, as you know.  I derived it by taking Tax per Return divided by .0463, since all Colorado taxable income is currently taxed at that rate.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klarsen:</t>
        </r>
        <r>
          <rPr>
            <sz val="8"/>
            <color indexed="81"/>
            <rFont val="Tahoma"/>
            <family val="2"/>
          </rPr>
          <t xml:space="preserve">
Table 19: B9 thru B20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klarsen:</t>
        </r>
        <r>
          <rPr>
            <sz val="8"/>
            <color indexed="81"/>
            <rFont val="Tahoma"/>
            <family val="2"/>
          </rPr>
          <t xml:space="preserve">
Slightly different from Table 19 B29 thru B40 because I included negative income range.</t>
        </r>
      </text>
    </comment>
    <comment ref="G5" authorId="0">
      <text>
        <r>
          <rPr>
            <b/>
            <sz val="8"/>
            <color indexed="81"/>
            <rFont val="Tahoma"/>
            <charset val="1"/>
          </rPr>
          <t>klarsen:
Table 19: D9 thru D20 (times 1000)</t>
        </r>
      </text>
    </comment>
  </commentList>
</comments>
</file>

<file path=xl/sharedStrings.xml><?xml version="1.0" encoding="utf-8"?>
<sst xmlns="http://schemas.openxmlformats.org/spreadsheetml/2006/main" count="323" uniqueCount="45">
  <si>
    <t>Current 4.63% Rate</t>
  </si>
  <si>
    <t>Two-Tiered Rates
5% to 75K
5.9% above</t>
  </si>
  <si>
    <t>Income Range</t>
  </si>
  <si>
    <t>Avg Inc
in Range</t>
  </si>
  <si>
    <t>Avg
Taxable</t>
  </si>
  <si>
    <t>#
Returns</t>
  </si>
  <si>
    <t>%
Returns</t>
  </si>
  <si>
    <t>CO Inc Tax</t>
  </si>
  <si>
    <t>% of
Tax</t>
  </si>
  <si>
    <t>Tax/
Return</t>
  </si>
  <si>
    <t>%
Increase</t>
  </si>
  <si>
    <t>up</t>
  </si>
  <si>
    <t>All Returns</t>
  </si>
  <si>
    <t>Total Increase</t>
  </si>
  <si>
    <t>Negative Income</t>
  </si>
  <si>
    <t>County</t>
  </si>
  <si>
    <t>All Households</t>
  </si>
  <si>
    <t>Households below $75,000 Threshold</t>
  </si>
  <si>
    <t>Households above $75,000 Threshold</t>
  </si>
  <si>
    <t>% &lt; $75K</t>
  </si>
  <si>
    <t>% &gt; $75K</t>
  </si>
  <si>
    <t>Jefferson</t>
  </si>
  <si>
    <t>Denver</t>
  </si>
  <si>
    <t>Arapahoe</t>
  </si>
  <si>
    <t>Adams</t>
  </si>
  <si>
    <t>Boulder</t>
  </si>
  <si>
    <t>Pueblo</t>
  </si>
  <si>
    <t>Larimer</t>
  </si>
  <si>
    <t>Mesa</t>
  </si>
  <si>
    <t>Weld</t>
  </si>
  <si>
    <t>Douglas</t>
  </si>
  <si>
    <t>Others</t>
  </si>
  <si>
    <t>Colorado</t>
  </si>
  <si>
    <t>Curr Tax/HH</t>
  </si>
  <si>
    <t>Init 22 Tax/HH</t>
  </si>
  <si>
    <t>Diff</t>
  </si>
  <si>
    <t>% Incr</t>
  </si>
  <si>
    <t>HH with Total Income below 75,000</t>
  </si>
  <si>
    <t>HH with Total Income above 75,000</t>
  </si>
  <si>
    <t>Impact of Initiative 22 - Proposed Income Tax Increase Proposal
Income Data from Table 19 of 2012 Colorado Tax Profile and Expenditure Report</t>
  </si>
  <si>
    <t>ElPaso</t>
  </si>
  <si>
    <t>Base Increase</t>
  </si>
  <si>
    <t>% of Total</t>
  </si>
  <si>
    <t>Of $950.1M</t>
  </si>
  <si>
    <t>From Cell N17, County Sheets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</si>
</sst>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3" fillId="0" borderId="5" xfId="1" applyNumberFormat="1" applyFont="1" applyBorder="1"/>
    <xf numFmtId="165" fontId="0" fillId="0" borderId="0" xfId="2" applyNumberFormat="1" applyFont="1" applyBorder="1"/>
    <xf numFmtId="164" fontId="0" fillId="0" borderId="0" xfId="1" applyNumberFormat="1" applyFont="1"/>
    <xf numFmtId="165" fontId="0" fillId="0" borderId="0" xfId="2" applyNumberFormat="1" applyFont="1"/>
    <xf numFmtId="164" fontId="0" fillId="0" borderId="7" xfId="1" applyNumberFormat="1" applyFont="1" applyBorder="1"/>
    <xf numFmtId="164" fontId="0" fillId="0" borderId="8" xfId="1" applyNumberFormat="1" applyFont="1" applyBorder="1" applyAlignment="1">
      <alignment horizontal="center"/>
    </xf>
    <xf numFmtId="164" fontId="3" fillId="0" borderId="7" xfId="1" applyNumberFormat="1" applyFont="1" applyBorder="1"/>
    <xf numFmtId="165" fontId="0" fillId="0" borderId="9" xfId="2" applyNumberFormat="1" applyFont="1" applyBorder="1"/>
    <xf numFmtId="164" fontId="0" fillId="0" borderId="9" xfId="1" applyNumberFormat="1" applyFont="1" applyBorder="1"/>
    <xf numFmtId="165" fontId="0" fillId="0" borderId="8" xfId="2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64" fontId="0" fillId="0" borderId="4" xfId="0" applyNumberFormat="1" applyBorder="1"/>
    <xf numFmtId="165" fontId="0" fillId="0" borderId="4" xfId="2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horizontal="center" vertical="center" wrapText="1"/>
    </xf>
    <xf numFmtId="164" fontId="0" fillId="0" borderId="10" xfId="1" applyNumberFormat="1" applyFont="1" applyBorder="1"/>
    <xf numFmtId="16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2" applyFont="1"/>
    <xf numFmtId="166" fontId="0" fillId="0" borderId="0" xfId="3" applyNumberFormat="1" applyFont="1"/>
    <xf numFmtId="165" fontId="6" fillId="0" borderId="0" xfId="0" applyNumberFormat="1" applyFont="1" applyBorder="1"/>
    <xf numFmtId="165" fontId="6" fillId="0" borderId="6" xfId="2" applyNumberFormat="1" applyFont="1" applyBorder="1"/>
    <xf numFmtId="165" fontId="0" fillId="0" borderId="4" xfId="0" applyNumberFormat="1" applyBorder="1"/>
    <xf numFmtId="164" fontId="0" fillId="0" borderId="0" xfId="1" applyNumberFormat="1" applyFont="1" applyBorder="1"/>
    <xf numFmtId="43" fontId="0" fillId="0" borderId="0" xfId="0" applyNumberFormat="1" applyBorder="1"/>
    <xf numFmtId="0" fontId="0" fillId="0" borderId="0" xfId="0" applyBorder="1"/>
    <xf numFmtId="164" fontId="6" fillId="0" borderId="6" xfId="1" applyNumberFormat="1" applyFont="1" applyBorder="1"/>
    <xf numFmtId="164" fontId="3" fillId="0" borderId="2" xfId="0" applyNumberFormat="1" applyFont="1" applyBorder="1"/>
    <xf numFmtId="164" fontId="9" fillId="0" borderId="5" xfId="1" applyNumberFormat="1" applyFont="1" applyBorder="1"/>
    <xf numFmtId="164" fontId="9" fillId="0" borderId="5" xfId="1" quotePrefix="1" applyNumberFormat="1" applyFont="1" applyBorder="1"/>
    <xf numFmtId="164" fontId="9" fillId="0" borderId="2" xfId="1" quotePrefix="1" applyNumberFormat="1" applyFont="1" applyBorder="1"/>
    <xf numFmtId="0" fontId="2" fillId="0" borderId="0" xfId="0" applyFont="1" applyAlignment="1">
      <alignment horizontal="center" wrapText="1"/>
    </xf>
    <xf numFmtId="164" fontId="0" fillId="0" borderId="11" xfId="0" applyNumberFormat="1" applyBorder="1"/>
    <xf numFmtId="165" fontId="0" fillId="0" borderId="12" xfId="2" applyNumberFormat="1" applyFont="1" applyBorder="1"/>
    <xf numFmtId="165" fontId="0" fillId="0" borderId="6" xfId="2" applyNumberFormat="1" applyFont="1" applyBorder="1"/>
    <xf numFmtId="164" fontId="0" fillId="0" borderId="14" xfId="0" applyNumberFormat="1" applyBorder="1"/>
    <xf numFmtId="165" fontId="0" fillId="0" borderId="14" xfId="2" applyNumberFormat="1" applyFont="1" applyBorder="1"/>
    <xf numFmtId="164" fontId="6" fillId="0" borderId="12" xfId="1" applyNumberFormat="1" applyFont="1" applyBorder="1"/>
    <xf numFmtId="164" fontId="0" fillId="0" borderId="14" xfId="1" applyNumberFormat="1" applyFont="1" applyBorder="1"/>
    <xf numFmtId="164" fontId="0" fillId="0" borderId="13" xfId="1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164" fontId="6" fillId="0" borderId="8" xfId="1" applyNumberFormat="1" applyFont="1" applyBorder="1"/>
    <xf numFmtId="164" fontId="0" fillId="0" borderId="15" xfId="1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9" fontId="0" fillId="0" borderId="5" xfId="2" applyNumberFormat="1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165" fontId="2" fillId="2" borderId="3" xfId="2" applyNumberFormat="1" applyFont="1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0" xfId="0" applyFill="1" applyBorder="1"/>
    <xf numFmtId="3" fontId="0" fillId="3" borderId="5" xfId="0" applyNumberFormat="1" applyFill="1" applyBorder="1"/>
    <xf numFmtId="3" fontId="0" fillId="3" borderId="0" xfId="0" applyNumberFormat="1" applyFill="1" applyBorder="1"/>
    <xf numFmtId="165" fontId="0" fillId="3" borderId="6" xfId="2" applyNumberFormat="1" applyFont="1" applyFill="1" applyBorder="1"/>
    <xf numFmtId="9" fontId="0" fillId="3" borderId="5" xfId="2" applyNumberFormat="1" applyFont="1" applyFill="1" applyBorder="1"/>
    <xf numFmtId="0" fontId="2" fillId="3" borderId="1" xfId="0" applyFont="1" applyFill="1" applyBorder="1"/>
    <xf numFmtId="3" fontId="2" fillId="3" borderId="2" xfId="0" applyNumberFormat="1" applyFont="1" applyFill="1" applyBorder="1"/>
    <xf numFmtId="3" fontId="2" fillId="3" borderId="4" xfId="0" applyNumberFormat="1" applyFont="1" applyFill="1" applyBorder="1"/>
    <xf numFmtId="165" fontId="2" fillId="3" borderId="3" xfId="2" applyNumberFormat="1" applyFont="1" applyFill="1" applyBorder="1"/>
    <xf numFmtId="9" fontId="2" fillId="3" borderId="2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7" fontId="0" fillId="0" borderId="0" xfId="0" applyNumberFormat="1"/>
    <xf numFmtId="167" fontId="0" fillId="3" borderId="10" xfId="0" applyNumberFormat="1" applyFill="1" applyBorder="1"/>
    <xf numFmtId="167" fontId="2" fillId="3" borderId="1" xfId="0" applyNumberFormat="1" applyFont="1" applyFill="1" applyBorder="1"/>
    <xf numFmtId="10" fontId="0" fillId="0" borderId="0" xfId="0" applyNumberFormat="1"/>
    <xf numFmtId="10" fontId="0" fillId="3" borderId="10" xfId="0" applyNumberFormat="1" applyFill="1" applyBorder="1"/>
    <xf numFmtId="10" fontId="2" fillId="3" borderId="1" xfId="0" applyNumberFormat="1" applyFont="1" applyFill="1" applyBorder="1"/>
    <xf numFmtId="167" fontId="0" fillId="0" borderId="10" xfId="0" applyNumberFormat="1" applyBorder="1"/>
    <xf numFmtId="167" fontId="2" fillId="0" borderId="1" xfId="0" applyNumberFormat="1" applyFont="1" applyBorder="1"/>
    <xf numFmtId="10" fontId="2" fillId="0" borderId="1" xfId="0" applyNumberFormat="1" applyFont="1" applyBorder="1"/>
    <xf numFmtId="167" fontId="10" fillId="0" borderId="0" xfId="0" applyNumberFormat="1" applyFont="1" applyAlignment="1">
      <alignment wrapText="1"/>
    </xf>
    <xf numFmtId="10" fontId="0" fillId="4" borderId="10" xfId="0" applyNumberFormat="1" applyFill="1" applyBorder="1"/>
    <xf numFmtId="167" fontId="0" fillId="4" borderId="10" xfId="0" applyNumberForma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Douglas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2" t="s">
        <v>14</v>
      </c>
      <c r="B5" s="93"/>
      <c r="C5" s="7">
        <v>-212517.0597826087</v>
      </c>
      <c r="D5" s="6">
        <f>I5/0.0463</f>
        <v>668.48999906094468</v>
      </c>
      <c r="E5" s="7">
        <v>1840</v>
      </c>
      <c r="F5" s="35">
        <f>E5/E$17</f>
        <v>1.7080053467993465E-2</v>
      </c>
      <c r="G5" s="7">
        <v>56950</v>
      </c>
      <c r="H5" s="34">
        <f>G5/G$17</f>
        <v>1.5935655210063836E-4</v>
      </c>
      <c r="I5" s="40">
        <f>G5/E5</f>
        <v>30.951086956521738</v>
      </c>
      <c r="J5" s="5">
        <f t="shared" ref="J5" si="0">L5*$E5</f>
        <v>61501.079913606918</v>
      </c>
      <c r="K5" s="8">
        <f t="shared" ref="K5" si="1">J5/J$17</f>
        <v>1.4868183264463017E-4</v>
      </c>
      <c r="L5" s="9">
        <f t="shared" ref="L5:L16" si="2">MAX(0,$D5-0)*0.05+MAX(0,$D5-75000)*0.009</f>
        <v>33.424499953047238</v>
      </c>
      <c r="M5" s="10">
        <f t="shared" ref="M5" si="3">L5/$I5-1</f>
        <v>7.9913606911447221E-2</v>
      </c>
      <c r="N5" s="25">
        <f>J5-G5</f>
        <v>4551.0799136069181</v>
      </c>
    </row>
    <row r="6" spans="1:14">
      <c r="A6" s="5">
        <v>0</v>
      </c>
      <c r="B6" s="6">
        <v>5000</v>
      </c>
      <c r="C6" s="7">
        <v>2478.3162863886705</v>
      </c>
      <c r="D6" s="6">
        <f t="shared" ref="D6:D16" si="4">I6/0.0463</f>
        <v>340.54238682148542</v>
      </c>
      <c r="E6" s="7">
        <v>2542</v>
      </c>
      <c r="F6" s="35">
        <f t="shared" ref="F6:F16" si="5">E6/E$17</f>
        <v>2.3596465171543145E-2</v>
      </c>
      <c r="G6" s="7">
        <v>40080</v>
      </c>
      <c r="H6" s="34">
        <f t="shared" ref="H6:H16" si="6">G6/G$17</f>
        <v>1.121511959296503E-4</v>
      </c>
      <c r="I6" s="40">
        <f t="shared" ref="I6:I16" si="7">G6/E6</f>
        <v>15.767112509834776</v>
      </c>
      <c r="J6" s="5">
        <f t="shared" ref="J6:J16" si="8">L6*$E6</f>
        <v>43282.937365010795</v>
      </c>
      <c r="K6" s="8">
        <f t="shared" ref="K6:K16" si="9">J6/J$17</f>
        <v>1.0463859266719536E-4</v>
      </c>
      <c r="L6" s="9">
        <f t="shared" si="2"/>
        <v>17.027119341074272</v>
      </c>
      <c r="M6" s="10">
        <f t="shared" ref="M6:M16" si="10">L6/$I6-1</f>
        <v>7.9913606911446999E-2</v>
      </c>
      <c r="N6" s="25">
        <f>J6-G6</f>
        <v>3202.9373650107955</v>
      </c>
    </row>
    <row r="7" spans="1:14">
      <c r="A7" s="5">
        <v>5000</v>
      </c>
      <c r="B7" s="6">
        <v>10000</v>
      </c>
      <c r="C7" s="7">
        <v>7546.9819277108436</v>
      </c>
      <c r="D7" s="6">
        <f t="shared" si="4"/>
        <v>125.16589034323037</v>
      </c>
      <c r="E7" s="7">
        <v>3320</v>
      </c>
      <c r="F7" s="35">
        <f t="shared" si="5"/>
        <v>3.0818357344422991E-2</v>
      </c>
      <c r="G7" s="7">
        <v>19240</v>
      </c>
      <c r="H7" s="34">
        <f t="shared" si="6"/>
        <v>5.3837051139882036E-5</v>
      </c>
      <c r="I7" s="40">
        <f t="shared" si="7"/>
        <v>5.7951807228915664</v>
      </c>
      <c r="J7" s="5">
        <f t="shared" si="8"/>
        <v>20777.537796976245</v>
      </c>
      <c r="K7" s="8">
        <f t="shared" si="9"/>
        <v>5.0230701669581818E-5</v>
      </c>
      <c r="L7" s="9">
        <f t="shared" si="2"/>
        <v>6.2582945171615192</v>
      </c>
      <c r="M7" s="10">
        <f t="shared" si="10"/>
        <v>7.9913606911447221E-2</v>
      </c>
      <c r="N7" s="25">
        <f t="shared" ref="N7:N16" si="11">J7-G7</f>
        <v>1537.5377969762449</v>
      </c>
    </row>
    <row r="8" spans="1:14">
      <c r="A8" s="5">
        <v>10000</v>
      </c>
      <c r="B8" s="6">
        <v>15000</v>
      </c>
      <c r="C8" s="7">
        <v>12565.470153195985</v>
      </c>
      <c r="D8" s="6">
        <f t="shared" si="4"/>
        <v>1715.8246991587741</v>
      </c>
      <c r="E8" s="7">
        <v>3785.9999999999995</v>
      </c>
      <c r="F8" s="35">
        <f t="shared" si="5"/>
        <v>3.5144066537947417E-2</v>
      </c>
      <c r="G8" s="7">
        <v>300770</v>
      </c>
      <c r="H8" s="34">
        <f t="shared" si="6"/>
        <v>8.416096606726777E-4</v>
      </c>
      <c r="I8" s="40">
        <f t="shared" si="7"/>
        <v>79.442683571051248</v>
      </c>
      <c r="J8" s="5">
        <f t="shared" si="8"/>
        <v>324805.61555075593</v>
      </c>
      <c r="K8" s="8">
        <f t="shared" si="9"/>
        <v>7.8523327137006865E-4</v>
      </c>
      <c r="L8" s="9">
        <f t="shared" si="2"/>
        <v>85.791234957938713</v>
      </c>
      <c r="M8" s="10">
        <f t="shared" si="10"/>
        <v>7.9913606911446999E-2</v>
      </c>
      <c r="N8" s="25">
        <f t="shared" si="11"/>
        <v>24035.615550755931</v>
      </c>
    </row>
    <row r="9" spans="1:14">
      <c r="A9" s="5">
        <v>15000</v>
      </c>
      <c r="B9" s="6">
        <v>20000</v>
      </c>
      <c r="C9" s="7">
        <v>17517.046997389032</v>
      </c>
      <c r="D9" s="6">
        <f t="shared" si="4"/>
        <v>4352.9823097180943</v>
      </c>
      <c r="E9" s="7">
        <v>3830</v>
      </c>
      <c r="F9" s="35">
        <f t="shared" si="5"/>
        <v>3.5552502599138572E-2</v>
      </c>
      <c r="G9" s="7">
        <v>771910</v>
      </c>
      <c r="H9" s="34">
        <f t="shared" si="6"/>
        <v>2.1599458495523047E-3</v>
      </c>
      <c r="I9" s="40">
        <f t="shared" si="7"/>
        <v>201.54308093994777</v>
      </c>
      <c r="J9" s="5">
        <f t="shared" si="8"/>
        <v>833596.11231101514</v>
      </c>
      <c r="K9" s="8">
        <f t="shared" si="9"/>
        <v>2.0152588838756183E-3</v>
      </c>
      <c r="L9" s="9">
        <f t="shared" si="2"/>
        <v>217.64911548590473</v>
      </c>
      <c r="M9" s="10">
        <f t="shared" si="10"/>
        <v>7.9913606911447221E-2</v>
      </c>
      <c r="N9" s="25">
        <f t="shared" si="11"/>
        <v>61686.112311015138</v>
      </c>
    </row>
    <row r="10" spans="1:14">
      <c r="A10" s="5">
        <v>20000</v>
      </c>
      <c r="B10" s="6">
        <v>25000</v>
      </c>
      <c r="C10" s="7">
        <v>22470.377213240954</v>
      </c>
      <c r="D10" s="6">
        <f t="shared" si="4"/>
        <v>7191.8865428410072</v>
      </c>
      <c r="E10" s="7">
        <v>3897</v>
      </c>
      <c r="F10" s="35">
        <f t="shared" si="5"/>
        <v>3.6174439328679635E-2</v>
      </c>
      <c r="G10" s="7">
        <v>1297640</v>
      </c>
      <c r="H10" s="34">
        <f t="shared" si="6"/>
        <v>3.6310348773989877E-3</v>
      </c>
      <c r="I10" s="40">
        <f t="shared" si="7"/>
        <v>332.98434693353863</v>
      </c>
      <c r="J10" s="5">
        <f t="shared" si="8"/>
        <v>1401339.0928725703</v>
      </c>
      <c r="K10" s="8">
        <f t="shared" si="9"/>
        <v>3.3878049747669515E-3</v>
      </c>
      <c r="L10" s="9">
        <f t="shared" si="2"/>
        <v>359.59432714205036</v>
      </c>
      <c r="M10" s="10">
        <f t="shared" si="10"/>
        <v>7.9913606911446999E-2</v>
      </c>
      <c r="N10" s="25">
        <f t="shared" si="11"/>
        <v>103699.09287257027</v>
      </c>
    </row>
    <row r="11" spans="1:14">
      <c r="A11" s="5">
        <v>25000</v>
      </c>
      <c r="B11" s="6">
        <v>35000</v>
      </c>
      <c r="C11" s="7">
        <v>29939.890521064302</v>
      </c>
      <c r="D11" s="6">
        <f t="shared" si="4"/>
        <v>11913.320770258557</v>
      </c>
      <c r="E11" s="7">
        <v>7215.9999999999991</v>
      </c>
      <c r="F11" s="35">
        <f t="shared" si="5"/>
        <v>6.6983514035348274E-2</v>
      </c>
      <c r="G11" s="7">
        <v>3980250</v>
      </c>
      <c r="H11" s="34">
        <f t="shared" si="6"/>
        <v>1.1137469999974817E-2</v>
      </c>
      <c r="I11" s="40">
        <f t="shared" si="7"/>
        <v>551.58675166297121</v>
      </c>
      <c r="J11" s="5">
        <f t="shared" si="8"/>
        <v>4298326.1339092869</v>
      </c>
      <c r="K11" s="8">
        <f t="shared" si="9"/>
        <v>1.0391411139311486E-2</v>
      </c>
      <c r="L11" s="9">
        <f t="shared" si="2"/>
        <v>595.66603851292791</v>
      </c>
      <c r="M11" s="10">
        <f t="shared" si="10"/>
        <v>7.9913606911447221E-2</v>
      </c>
      <c r="N11" s="25">
        <f t="shared" si="11"/>
        <v>318076.13390928693</v>
      </c>
    </row>
    <row r="12" spans="1:14">
      <c r="A12" s="5">
        <v>35000</v>
      </c>
      <c r="B12" s="6">
        <v>50000</v>
      </c>
      <c r="C12" s="7">
        <v>42387.866918357715</v>
      </c>
      <c r="D12" s="6">
        <f t="shared" si="4"/>
        <v>20344.369618906181</v>
      </c>
      <c r="E12" s="7">
        <v>10595</v>
      </c>
      <c r="F12" s="35">
        <f t="shared" si="5"/>
        <v>9.8349547007277591E-2</v>
      </c>
      <c r="G12" s="7">
        <v>9979900</v>
      </c>
      <c r="H12" s="34">
        <f t="shared" si="6"/>
        <v>2.7925591822812304E-2</v>
      </c>
      <c r="I12" s="40">
        <f t="shared" si="7"/>
        <v>941.94431335535626</v>
      </c>
      <c r="J12" s="5">
        <f t="shared" si="8"/>
        <v>10777429.80561555</v>
      </c>
      <c r="K12" s="8">
        <f t="shared" si="9"/>
        <v>2.6054957359265045E-2</v>
      </c>
      <c r="L12" s="9">
        <f t="shared" si="2"/>
        <v>1017.2184809453091</v>
      </c>
      <c r="M12" s="10">
        <f t="shared" si="10"/>
        <v>7.9913606911446999E-2</v>
      </c>
      <c r="N12" s="25">
        <f t="shared" si="11"/>
        <v>797529.80561554991</v>
      </c>
    </row>
    <row r="13" spans="1:14">
      <c r="A13" s="5">
        <v>50000</v>
      </c>
      <c r="B13" s="6">
        <v>75000</v>
      </c>
      <c r="C13" s="7">
        <v>62365.90276095907</v>
      </c>
      <c r="D13" s="6">
        <f t="shared" si="4"/>
        <v>33627.107845419348</v>
      </c>
      <c r="E13" s="7">
        <v>16516</v>
      </c>
      <c r="F13" s="35">
        <f t="shared" si="5"/>
        <v>0.15331204515075003</v>
      </c>
      <c r="G13" s="7">
        <v>25714340</v>
      </c>
      <c r="H13" s="34">
        <f t="shared" si="6"/>
        <v>7.1953442703134834E-2</v>
      </c>
      <c r="I13" s="40">
        <f t="shared" si="7"/>
        <v>1556.9350932429159</v>
      </c>
      <c r="J13" s="5">
        <f t="shared" si="8"/>
        <v>27769265.658747301</v>
      </c>
      <c r="K13" s="8">
        <f t="shared" si="9"/>
        <v>6.7133541640862493E-2</v>
      </c>
      <c r="L13" s="9">
        <f t="shared" si="2"/>
        <v>1681.3553922709675</v>
      </c>
      <c r="M13" s="10">
        <f t="shared" si="10"/>
        <v>7.9913606911447221E-2</v>
      </c>
      <c r="N13" s="25">
        <f t="shared" si="11"/>
        <v>2054925.6587473005</v>
      </c>
    </row>
    <row r="14" spans="1:14">
      <c r="A14" s="5">
        <v>75000</v>
      </c>
      <c r="B14" s="6">
        <v>100000</v>
      </c>
      <c r="C14" s="7">
        <v>87206.593356392346</v>
      </c>
      <c r="D14" s="6">
        <f t="shared" si="4"/>
        <v>53164.126430023949</v>
      </c>
      <c r="E14" s="7">
        <v>15323</v>
      </c>
      <c r="F14" s="35">
        <f t="shared" si="5"/>
        <v>0.14223785830981731</v>
      </c>
      <c r="G14" s="7">
        <v>37717550</v>
      </c>
      <c r="H14" s="34">
        <f t="shared" si="6"/>
        <v>0.10554062724641672</v>
      </c>
      <c r="I14" s="40">
        <f t="shared" si="7"/>
        <v>2461.4990537101089</v>
      </c>
      <c r="J14" s="5">
        <f t="shared" si="8"/>
        <v>40731695.464362852</v>
      </c>
      <c r="K14" s="8">
        <f t="shared" si="9"/>
        <v>9.8470842087189994E-2</v>
      </c>
      <c r="L14" s="9">
        <f t="shared" si="2"/>
        <v>2658.2063215011976</v>
      </c>
      <c r="M14" s="10">
        <f t="shared" si="10"/>
        <v>7.9913606911447221E-2</v>
      </c>
      <c r="N14" s="25">
        <f t="shared" si="11"/>
        <v>3014145.4643628523</v>
      </c>
    </row>
    <row r="15" spans="1:14">
      <c r="A15" s="5">
        <v>100000</v>
      </c>
      <c r="B15" s="6">
        <v>250000</v>
      </c>
      <c r="C15" s="7">
        <v>146462.8481163567</v>
      </c>
      <c r="D15" s="6">
        <f t="shared" si="4"/>
        <v>106183.26499545272</v>
      </c>
      <c r="E15" s="7">
        <v>33552</v>
      </c>
      <c r="F15" s="35">
        <f t="shared" si="5"/>
        <v>0.3114510619337591</v>
      </c>
      <c r="G15" s="7">
        <v>164951200</v>
      </c>
      <c r="H15" s="34">
        <f t="shared" si="6"/>
        <v>0.46156373128819694</v>
      </c>
      <c r="I15" s="40">
        <f t="shared" si="7"/>
        <v>4916.285169289461</v>
      </c>
      <c r="J15" s="5">
        <f t="shared" si="8"/>
        <v>187549393.52051833</v>
      </c>
      <c r="K15" s="8">
        <f t="shared" si="9"/>
        <v>0.45340972189742124</v>
      </c>
      <c r="L15" s="9">
        <f t="shared" si="2"/>
        <v>5589.8126347317102</v>
      </c>
      <c r="M15" s="10">
        <f t="shared" si="10"/>
        <v>0.13699926718034394</v>
      </c>
      <c r="N15" s="25">
        <f t="shared" si="11"/>
        <v>22598193.520518333</v>
      </c>
    </row>
    <row r="16" spans="1:14">
      <c r="A16" s="11">
        <v>250000</v>
      </c>
      <c r="B16" s="12" t="s">
        <v>11</v>
      </c>
      <c r="C16" s="13">
        <v>530266.99491621158</v>
      </c>
      <c r="D16" s="6">
        <f t="shared" si="4"/>
        <v>457686.82546066621</v>
      </c>
      <c r="E16" s="13">
        <v>5311</v>
      </c>
      <c r="F16" s="35">
        <f t="shared" si="5"/>
        <v>4.930008911332244E-2</v>
      </c>
      <c r="G16" s="13">
        <v>112544870</v>
      </c>
      <c r="H16" s="34">
        <f t="shared" si="6"/>
        <v>0.31492120175267024</v>
      </c>
      <c r="I16" s="40">
        <f t="shared" si="7"/>
        <v>21190.900018828845</v>
      </c>
      <c r="J16" s="11">
        <f t="shared" si="8"/>
        <v>139830784.07127431</v>
      </c>
      <c r="K16" s="14">
        <f t="shared" si="9"/>
        <v>0.33804767761895571</v>
      </c>
      <c r="L16" s="15">
        <f t="shared" si="2"/>
        <v>26328.522702179307</v>
      </c>
      <c r="M16" s="16">
        <f t="shared" si="10"/>
        <v>0.24244476066545118</v>
      </c>
      <c r="N16" s="25">
        <f t="shared" si="11"/>
        <v>27285914.07127431</v>
      </c>
    </row>
    <row r="17" spans="1:14">
      <c r="A17" s="89" t="s">
        <v>12</v>
      </c>
      <c r="B17" s="90"/>
      <c r="C17" s="41">
        <v>98436.542031783756</v>
      </c>
      <c r="D17" s="18">
        <f>SUMPRODUCT(D5:D16,F5:F16)</f>
        <v>71649.673491737762</v>
      </c>
      <c r="E17" s="17">
        <f>SUM(E5:E16)</f>
        <v>107728</v>
      </c>
      <c r="F17" s="19">
        <f>SUM(F5:F16)</f>
        <v>1</v>
      </c>
      <c r="G17" s="20">
        <f>SUM(G5:G16)</f>
        <v>357374700</v>
      </c>
      <c r="H17" s="36">
        <f>SUM(H5:H16)</f>
        <v>1</v>
      </c>
      <c r="I17" s="22">
        <f>G17/$E17</f>
        <v>3317.3798826674588</v>
      </c>
      <c r="J17" s="20">
        <f>SUM(J5:J16)</f>
        <v>413642197.03023756</v>
      </c>
      <c r="K17" s="21">
        <f>J17/J$17</f>
        <v>1</v>
      </c>
      <c r="L17" s="23">
        <f>J17/$E17</f>
        <v>3839.6906749427962</v>
      </c>
      <c r="M17" s="66">
        <f>SUMPRODUCT($H5:$H16,M5:M16)</f>
        <v>0.15744678353066852</v>
      </c>
      <c r="N17" s="26">
        <f>SUM(N5:N16)</f>
        <v>56267497.03023757</v>
      </c>
    </row>
    <row r="18" spans="1:14">
      <c r="A18" s="79" t="s">
        <v>37</v>
      </c>
      <c r="B18" s="80"/>
      <c r="C18" s="80"/>
      <c r="D18" s="81"/>
      <c r="E18" s="46">
        <f>SUM(E5:E13)</f>
        <v>53542</v>
      </c>
      <c r="F18" s="47">
        <f>SUM(F5:F13)</f>
        <v>0.49701099064310111</v>
      </c>
      <c r="G18" s="49">
        <f>SUM(G5:G13)</f>
        <v>42161080</v>
      </c>
      <c r="H18" s="50">
        <f>SUM(H5:H13)</f>
        <v>0.11797443971271609</v>
      </c>
      <c r="I18" s="51">
        <f t="shared" ref="I18:I19" si="12">G18/E18</f>
        <v>787.43939337342647</v>
      </c>
      <c r="J18" s="49">
        <f>SUM(J5:J13)</f>
        <v>45530323.974082075</v>
      </c>
      <c r="K18" s="50">
        <f>SUM(K5:K13)</f>
        <v>0.11007175839643307</v>
      </c>
      <c r="L18" s="52">
        <f>J18/E18</f>
        <v>850.36651552205888</v>
      </c>
      <c r="M18" s="50">
        <f t="shared" ref="M18:M19" si="13">L18/$I18-1</f>
        <v>7.9913606911447221E-2</v>
      </c>
      <c r="N18" s="53">
        <f t="shared" ref="N18:N19" si="14">J18-G18</f>
        <v>3369243.9740820751</v>
      </c>
    </row>
    <row r="19" spans="1:14">
      <c r="A19" s="82" t="s">
        <v>38</v>
      </c>
      <c r="B19" s="83"/>
      <c r="C19" s="83"/>
      <c r="D19" s="84"/>
      <c r="E19" s="54">
        <f>SUM(E14:E16)</f>
        <v>54186</v>
      </c>
      <c r="F19" s="16">
        <f>SUM(F14:F16)</f>
        <v>0.50298900935689883</v>
      </c>
      <c r="G19" s="55">
        <f>SUM(G14:G16)</f>
        <v>315213620</v>
      </c>
      <c r="H19" s="14">
        <f>SUM(H14:H16)</f>
        <v>0.88202556028728385</v>
      </c>
      <c r="I19" s="56">
        <f t="shared" si="12"/>
        <v>5817.252057727088</v>
      </c>
      <c r="J19" s="55">
        <f>SUM(J14:J16)</f>
        <v>368111873.0561555</v>
      </c>
      <c r="K19" s="14">
        <f>SUM(K14:K16)</f>
        <v>0.88992824160356698</v>
      </c>
      <c r="L19" s="15">
        <f>J19/E19</f>
        <v>6793.4867503811965</v>
      </c>
      <c r="M19" s="14">
        <f t="shared" si="13"/>
        <v>0.16781715541401909</v>
      </c>
      <c r="N19" s="57">
        <f t="shared" si="14"/>
        <v>52898253.056155503</v>
      </c>
    </row>
    <row r="20" spans="1:14">
      <c r="D20" s="37"/>
      <c r="E20" s="38"/>
      <c r="I20" s="33"/>
      <c r="L20" s="9"/>
      <c r="M20" s="10"/>
    </row>
    <row r="21" spans="1:14">
      <c r="D21" s="37"/>
      <c r="E21" s="38"/>
      <c r="I21" s="33"/>
      <c r="L21" s="9"/>
      <c r="M21" s="10"/>
    </row>
    <row r="22" spans="1:14">
      <c r="D22" s="37"/>
      <c r="E22" s="38"/>
      <c r="I22" s="33"/>
      <c r="L22" s="9"/>
      <c r="M22" s="10"/>
    </row>
    <row r="23" spans="1:14">
      <c r="D23" s="37"/>
      <c r="E23" s="38"/>
      <c r="I23" s="33"/>
      <c r="L23" s="9"/>
      <c r="M23" s="10"/>
    </row>
  </sheetData>
  <mergeCells count="8">
    <mergeCell ref="A18:D18"/>
    <mergeCell ref="A19:D19"/>
    <mergeCell ref="A1:N1"/>
    <mergeCell ref="J3:N3"/>
    <mergeCell ref="A4:B4"/>
    <mergeCell ref="A17:B17"/>
    <mergeCell ref="G3:I3"/>
    <mergeCell ref="A5:B5"/>
  </mergeCells>
  <pageMargins left="0.7" right="0.7" top="0.75" bottom="0.75" header="0.3" footer="0.3"/>
  <pageSetup scale="89" orientation="landscape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Denver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-118351.36793805564</v>
      </c>
      <c r="D5" s="6">
        <f>I5/0.0463</f>
        <v>187.11895649437807</v>
      </c>
      <c r="E5" s="7">
        <v>3487</v>
      </c>
      <c r="F5" s="35">
        <f>E5/E$17</f>
        <v>1.4623672147922616E-2</v>
      </c>
      <c r="G5" s="7">
        <v>30210</v>
      </c>
      <c r="H5" s="34">
        <f>G5/G$17</f>
        <v>5.9906037350670671E-5</v>
      </c>
      <c r="I5" s="40">
        <f>G5/E5</f>
        <v>8.6636076856897049</v>
      </c>
      <c r="J5" s="5">
        <f t="shared" ref="J5" si="0">L5*$E5</f>
        <v>32624.190064794817</v>
      </c>
      <c r="K5" s="8">
        <f t="shared" ref="K5" si="1">J5/J$17</f>
        <v>5.5486043093203414E-5</v>
      </c>
      <c r="L5" s="9">
        <f t="shared" ref="L5" si="2">MAX(0,$D5-0)*0.05+MAX(0,$D5-75000)*0.009</f>
        <v>9.3559478247189034</v>
      </c>
      <c r="M5" s="10">
        <f t="shared" ref="M5" si="3">L5/$I5-1</f>
        <v>7.9913606911446999E-2</v>
      </c>
      <c r="N5" s="25">
        <f>J5-G5</f>
        <v>2414.1900647948169</v>
      </c>
    </row>
    <row r="6" spans="1:14">
      <c r="A6" s="5">
        <v>0</v>
      </c>
      <c r="B6" s="6">
        <v>5000</v>
      </c>
      <c r="C6" s="7">
        <v>2617.8100312327761</v>
      </c>
      <c r="D6" s="6">
        <f t="shared" ref="D6:D16" si="4">I6/0.0463</f>
        <v>69.838249059862093</v>
      </c>
      <c r="E6" s="7">
        <v>10886</v>
      </c>
      <c r="F6" s="35">
        <f t="shared" ref="F6:F16" si="5">E6/E$17</f>
        <v>4.5653368225490563E-2</v>
      </c>
      <c r="G6" s="7">
        <v>35200</v>
      </c>
      <c r="H6" s="34">
        <f t="shared" ref="H6:H16" si="6">G6/G$17</f>
        <v>6.9801142493995612E-5</v>
      </c>
      <c r="I6" s="40">
        <f t="shared" ref="I6:I16" si="7">G6/E6</f>
        <v>3.2335109314716148</v>
      </c>
      <c r="J6" s="5">
        <f t="shared" ref="J6:J16" si="8">L6*$E6</f>
        <v>38012.958963282937</v>
      </c>
      <c r="K6" s="8">
        <f t="shared" ref="K6:K16" si="9">J6/J$17</f>
        <v>6.4651066431008279E-5</v>
      </c>
      <c r="L6" s="9">
        <f t="shared" ref="L6:L16" si="10">MAX(0,$D6-0)*0.05+MAX(0,$D6-75000)*0.009</f>
        <v>3.4919124529931049</v>
      </c>
      <c r="M6" s="10">
        <f t="shared" ref="M6:M16" si="11">L6/$I6-1</f>
        <v>7.9913606911447221E-2</v>
      </c>
      <c r="N6" s="25">
        <f>J6-G6</f>
        <v>2812.9589632829375</v>
      </c>
    </row>
    <row r="7" spans="1:14">
      <c r="A7" s="5">
        <v>5000</v>
      </c>
      <c r="B7" s="6">
        <v>10000</v>
      </c>
      <c r="C7" s="7">
        <v>7659.6635421193123</v>
      </c>
      <c r="D7" s="6">
        <f t="shared" si="4"/>
        <v>84.963840424580553</v>
      </c>
      <c r="E7" s="7">
        <v>16109</v>
      </c>
      <c r="F7" s="35">
        <f t="shared" si="5"/>
        <v>6.7557423180638204E-2</v>
      </c>
      <c r="G7" s="7">
        <v>63370</v>
      </c>
      <c r="H7" s="34">
        <f t="shared" si="6"/>
        <v>1.256618863592188E-4</v>
      </c>
      <c r="I7" s="40">
        <f t="shared" si="7"/>
        <v>3.9338258116580795</v>
      </c>
      <c r="J7" s="5">
        <f t="shared" si="8"/>
        <v>68434.125269978409</v>
      </c>
      <c r="K7" s="8">
        <f t="shared" si="9"/>
        <v>1.16390286356051E-4</v>
      </c>
      <c r="L7" s="9">
        <f t="shared" si="10"/>
        <v>4.2481920212290278</v>
      </c>
      <c r="M7" s="10">
        <f t="shared" si="11"/>
        <v>7.9913606911447221E-2</v>
      </c>
      <c r="N7" s="25">
        <f t="shared" ref="N7:N16" si="12">J7-G7</f>
        <v>5064.1252699784091</v>
      </c>
    </row>
    <row r="8" spans="1:14">
      <c r="A8" s="5">
        <v>10000</v>
      </c>
      <c r="B8" s="6">
        <v>15000</v>
      </c>
      <c r="C8" s="7">
        <v>12561.56822051937</v>
      </c>
      <c r="D8" s="6">
        <f t="shared" si="4"/>
        <v>1509.5803829946478</v>
      </c>
      <c r="E8" s="7">
        <v>18792</v>
      </c>
      <c r="F8" s="35">
        <f t="shared" si="5"/>
        <v>7.8809305134431268E-2</v>
      </c>
      <c r="G8" s="7">
        <v>1313440</v>
      </c>
      <c r="H8" s="34">
        <f t="shared" si="6"/>
        <v>2.604534448787318E-3</v>
      </c>
      <c r="I8" s="40">
        <f t="shared" si="7"/>
        <v>69.893571732652191</v>
      </c>
      <c r="J8" s="5">
        <f t="shared" si="8"/>
        <v>1418401.7278617711</v>
      </c>
      <c r="K8" s="8">
        <f t="shared" si="9"/>
        <v>2.412366383327941E-3</v>
      </c>
      <c r="L8" s="9">
        <f t="shared" si="10"/>
        <v>75.479019149732395</v>
      </c>
      <c r="M8" s="10">
        <f t="shared" si="11"/>
        <v>7.9913606911447221E-2</v>
      </c>
      <c r="N8" s="25">
        <f t="shared" si="12"/>
        <v>104961.72786177113</v>
      </c>
    </row>
    <row r="9" spans="1:14">
      <c r="A9" s="5">
        <v>15000</v>
      </c>
      <c r="B9" s="6">
        <v>20000</v>
      </c>
      <c r="C9" s="7">
        <v>17505.806941981253</v>
      </c>
      <c r="D9" s="6">
        <f t="shared" si="4"/>
        <v>3957.4360273625539</v>
      </c>
      <c r="E9" s="7">
        <v>19735</v>
      </c>
      <c r="F9" s="35">
        <f t="shared" si="5"/>
        <v>8.2764029205406611E-2</v>
      </c>
      <c r="G9" s="7">
        <v>3616030</v>
      </c>
      <c r="H9" s="34">
        <f t="shared" si="6"/>
        <v>7.1705404912659936E-3</v>
      </c>
      <c r="I9" s="40">
        <f t="shared" si="7"/>
        <v>183.22928806688626</v>
      </c>
      <c r="J9" s="5">
        <f t="shared" si="8"/>
        <v>3905000.0000000005</v>
      </c>
      <c r="K9" s="8">
        <f t="shared" si="9"/>
        <v>6.6414828337079236E-3</v>
      </c>
      <c r="L9" s="9">
        <f t="shared" si="10"/>
        <v>197.87180136812771</v>
      </c>
      <c r="M9" s="10">
        <f t="shared" si="11"/>
        <v>7.9913606911446999E-2</v>
      </c>
      <c r="N9" s="25">
        <f t="shared" si="12"/>
        <v>288970.00000000047</v>
      </c>
    </row>
    <row r="10" spans="1:14">
      <c r="A10" s="5">
        <v>20000</v>
      </c>
      <c r="B10" s="6">
        <v>25000</v>
      </c>
      <c r="C10" s="7">
        <v>22471.79296346414</v>
      </c>
      <c r="D10" s="6">
        <f t="shared" si="4"/>
        <v>7112.7379446367513</v>
      </c>
      <c r="E10" s="7">
        <v>19214</v>
      </c>
      <c r="F10" s="35">
        <f t="shared" si="5"/>
        <v>8.0579075609459469E-2</v>
      </c>
      <c r="G10" s="7">
        <v>6327550</v>
      </c>
      <c r="H10" s="34">
        <f t="shared" si="6"/>
        <v>1.2547449408746646E-2</v>
      </c>
      <c r="I10" s="40">
        <f t="shared" si="7"/>
        <v>329.31976683668159</v>
      </c>
      <c r="J10" s="5">
        <f t="shared" si="8"/>
        <v>6833207.3434125269</v>
      </c>
      <c r="K10" s="8">
        <f t="shared" si="9"/>
        <v>1.1621672028282001E-2</v>
      </c>
      <c r="L10" s="9">
        <f t="shared" si="10"/>
        <v>355.63689723183757</v>
      </c>
      <c r="M10" s="10">
        <f t="shared" si="11"/>
        <v>7.9913606911446999E-2</v>
      </c>
      <c r="N10" s="25">
        <f t="shared" si="12"/>
        <v>505657.34341252688</v>
      </c>
    </row>
    <row r="11" spans="1:14">
      <c r="A11" s="5">
        <v>25000</v>
      </c>
      <c r="B11" s="6">
        <v>35000</v>
      </c>
      <c r="C11" s="7">
        <v>29868.680364078391</v>
      </c>
      <c r="D11" s="6">
        <f t="shared" si="4"/>
        <v>13055.008965821915</v>
      </c>
      <c r="E11" s="7">
        <v>33729</v>
      </c>
      <c r="F11" s="35">
        <f t="shared" si="5"/>
        <v>0.14145163116641293</v>
      </c>
      <c r="G11" s="7">
        <v>20387390</v>
      </c>
      <c r="H11" s="34">
        <f t="shared" si="6"/>
        <v>4.0427929388371059E-2</v>
      </c>
      <c r="I11" s="40">
        <f t="shared" si="7"/>
        <v>604.44691511755468</v>
      </c>
      <c r="J11" s="5">
        <f t="shared" si="8"/>
        <v>22016619.870410372</v>
      </c>
      <c r="K11" s="8">
        <f t="shared" si="9"/>
        <v>3.7445071171729377E-2</v>
      </c>
      <c r="L11" s="9">
        <f t="shared" si="10"/>
        <v>652.75044829109584</v>
      </c>
      <c r="M11" s="10">
        <f t="shared" si="11"/>
        <v>7.9913606911447221E-2</v>
      </c>
      <c r="N11" s="25">
        <f t="shared" si="12"/>
        <v>1629229.8704103716</v>
      </c>
    </row>
    <row r="12" spans="1:14">
      <c r="A12" s="5">
        <v>35000</v>
      </c>
      <c r="B12" s="6">
        <v>50000</v>
      </c>
      <c r="C12" s="7">
        <v>41915.311867321187</v>
      </c>
      <c r="D12" s="6">
        <f t="shared" si="4"/>
        <v>23492.327452975074</v>
      </c>
      <c r="E12" s="7">
        <v>36057</v>
      </c>
      <c r="F12" s="35">
        <f t="shared" si="5"/>
        <v>0.15121472516135526</v>
      </c>
      <c r="G12" s="7">
        <v>39219010</v>
      </c>
      <c r="H12" s="34">
        <f t="shared" si="6"/>
        <v>7.7770787087597701E-2</v>
      </c>
      <c r="I12" s="40">
        <f t="shared" si="7"/>
        <v>1087.6947610727459</v>
      </c>
      <c r="J12" s="5">
        <f t="shared" si="8"/>
        <v>42353142.548596114</v>
      </c>
      <c r="K12" s="8">
        <f t="shared" si="9"/>
        <v>7.2032693774669837E-2</v>
      </c>
      <c r="L12" s="9">
        <f t="shared" si="10"/>
        <v>1174.6163726487537</v>
      </c>
      <c r="M12" s="10">
        <f t="shared" si="11"/>
        <v>7.9913606911446999E-2</v>
      </c>
      <c r="N12" s="25">
        <f t="shared" si="12"/>
        <v>3134132.5485961139</v>
      </c>
    </row>
    <row r="13" spans="1:14">
      <c r="A13" s="5">
        <v>50000</v>
      </c>
      <c r="B13" s="6">
        <v>75000</v>
      </c>
      <c r="C13" s="7">
        <v>60966.722041027831</v>
      </c>
      <c r="D13" s="6">
        <f t="shared" si="4"/>
        <v>38199.651986508434</v>
      </c>
      <c r="E13" s="7">
        <v>32807</v>
      </c>
      <c r="F13" s="35">
        <f t="shared" si="5"/>
        <v>0.13758497624229918</v>
      </c>
      <c r="G13" s="7">
        <v>58023900</v>
      </c>
      <c r="H13" s="34">
        <f t="shared" si="6"/>
        <v>0.11506063954424296</v>
      </c>
      <c r="I13" s="40">
        <f t="shared" si="7"/>
        <v>1768.6438869753406</v>
      </c>
      <c r="J13" s="5">
        <f t="shared" si="8"/>
        <v>62660799.136069112</v>
      </c>
      <c r="K13" s="8">
        <f t="shared" si="9"/>
        <v>0.10657122197403923</v>
      </c>
      <c r="L13" s="9">
        <f t="shared" si="10"/>
        <v>1909.9825993254217</v>
      </c>
      <c r="M13" s="10">
        <f t="shared" si="11"/>
        <v>7.9913606911446999E-2</v>
      </c>
      <c r="N13" s="25">
        <f t="shared" si="12"/>
        <v>4636899.1360691115</v>
      </c>
    </row>
    <row r="14" spans="1:14">
      <c r="A14" s="5">
        <v>75000</v>
      </c>
      <c r="B14" s="6">
        <v>100000</v>
      </c>
      <c r="C14" s="7">
        <v>86240.830201972756</v>
      </c>
      <c r="D14" s="6">
        <f t="shared" si="4"/>
        <v>58125.436860307163</v>
      </c>
      <c r="E14" s="7">
        <v>17032</v>
      </c>
      <c r="F14" s="35">
        <f t="shared" si="5"/>
        <v>7.1428271873650126E-2</v>
      </c>
      <c r="G14" s="7">
        <v>45836650</v>
      </c>
      <c r="H14" s="34">
        <f t="shared" si="6"/>
        <v>9.0893481195948977E-2</v>
      </c>
      <c r="I14" s="40">
        <f t="shared" si="7"/>
        <v>2691.2077266322217</v>
      </c>
      <c r="J14" s="5">
        <f t="shared" si="8"/>
        <v>49499622.030237578</v>
      </c>
      <c r="K14" s="8">
        <f t="shared" si="9"/>
        <v>8.4187167730820328E-2</v>
      </c>
      <c r="L14" s="9">
        <f t="shared" si="10"/>
        <v>2906.2718430153582</v>
      </c>
      <c r="M14" s="10">
        <f t="shared" si="11"/>
        <v>7.9913606911446999E-2</v>
      </c>
      <c r="N14" s="25">
        <f t="shared" si="12"/>
        <v>3662972.0302375779</v>
      </c>
    </row>
    <row r="15" spans="1:14">
      <c r="A15" s="5">
        <v>100000</v>
      </c>
      <c r="B15" s="6">
        <v>250000</v>
      </c>
      <c r="C15" s="7">
        <v>145899.36289768363</v>
      </c>
      <c r="D15" s="6">
        <f t="shared" si="4"/>
        <v>109699.37653401036</v>
      </c>
      <c r="E15" s="7">
        <v>24737</v>
      </c>
      <c r="F15" s="35">
        <f t="shared" si="5"/>
        <v>0.10374126123405844</v>
      </c>
      <c r="G15" s="7">
        <v>125641230</v>
      </c>
      <c r="H15" s="34">
        <f t="shared" si="6"/>
        <v>0.24914492608951355</v>
      </c>
      <c r="I15" s="40">
        <f t="shared" si="7"/>
        <v>5079.0811335246799</v>
      </c>
      <c r="J15" s="5">
        <f t="shared" si="8"/>
        <v>143406900.16198707</v>
      </c>
      <c r="K15" s="8">
        <f t="shared" si="9"/>
        <v>0.24390127161615954</v>
      </c>
      <c r="L15" s="9">
        <f t="shared" si="10"/>
        <v>5797.2632155066121</v>
      </c>
      <c r="M15" s="10">
        <f t="shared" si="11"/>
        <v>0.14140000191009805</v>
      </c>
      <c r="N15" s="25">
        <f t="shared" si="12"/>
        <v>17765670.161987066</v>
      </c>
    </row>
    <row r="16" spans="1:14">
      <c r="A16" s="11">
        <v>250000</v>
      </c>
      <c r="B16" s="12" t="s">
        <v>11</v>
      </c>
      <c r="C16" s="13">
        <v>879587.99454297405</v>
      </c>
      <c r="D16" s="6">
        <f t="shared" si="4"/>
        <v>750620.10318847059</v>
      </c>
      <c r="E16" s="13">
        <v>5864</v>
      </c>
      <c r="F16" s="35">
        <f t="shared" si="5"/>
        <v>2.4592260818875316E-2</v>
      </c>
      <c r="G16" s="13">
        <v>203795760</v>
      </c>
      <c r="H16" s="34">
        <f t="shared" si="6"/>
        <v>0.4041243432793219</v>
      </c>
      <c r="I16" s="40">
        <f t="shared" si="7"/>
        <v>34753.710777626191</v>
      </c>
      <c r="J16" s="11">
        <f t="shared" si="8"/>
        <v>255738340.82073432</v>
      </c>
      <c r="K16" s="14">
        <f t="shared" si="9"/>
        <v>0.4349505250913836</v>
      </c>
      <c r="L16" s="15">
        <f t="shared" si="10"/>
        <v>43611.586088119766</v>
      </c>
      <c r="M16" s="16">
        <f t="shared" si="11"/>
        <v>0.25487566974275788</v>
      </c>
      <c r="N16" s="25">
        <f t="shared" si="12"/>
        <v>51942580.820734322</v>
      </c>
    </row>
    <row r="17" spans="1:14">
      <c r="A17" s="89" t="s">
        <v>12</v>
      </c>
      <c r="B17" s="90"/>
      <c r="C17" s="41">
        <v>65033.716083036277</v>
      </c>
      <c r="D17" s="18">
        <f>SUMPRODUCT(D5:D16,F5:F16)</f>
        <v>45677.637738202786</v>
      </c>
      <c r="E17" s="17">
        <f>SUM(E5:E16)</f>
        <v>238449</v>
      </c>
      <c r="F17" s="19">
        <f>SUM(F5:F16)</f>
        <v>1</v>
      </c>
      <c r="G17" s="20">
        <f>SUM(G5:G16)</f>
        <v>504289740</v>
      </c>
      <c r="H17" s="36">
        <f>SUM(H5:H16)</f>
        <v>1</v>
      </c>
      <c r="I17" s="22">
        <f>G17/$E17</f>
        <v>2114.8746272787894</v>
      </c>
      <c r="J17" s="20">
        <f>SUM(J5:J16)</f>
        <v>587971104.91360688</v>
      </c>
      <c r="K17" s="21">
        <f>J17/J$17</f>
        <v>1</v>
      </c>
      <c r="L17" s="23">
        <f>J17/$E17</f>
        <v>2465.8149328099798</v>
      </c>
      <c r="M17" s="66">
        <f>SUMPRODUCT($H5:$H16,M5:M16)</f>
        <v>0.16593905898939554</v>
      </c>
      <c r="N17" s="26">
        <f>SUM(N5:N16)</f>
        <v>83681364.913606912</v>
      </c>
    </row>
    <row r="18" spans="1:14">
      <c r="A18" s="79" t="s">
        <v>37</v>
      </c>
      <c r="B18" s="80"/>
      <c r="C18" s="80"/>
      <c r="D18" s="81"/>
      <c r="E18" s="46">
        <f>SUM(E5:E13)</f>
        <v>190816</v>
      </c>
      <c r="F18" s="47">
        <f>SUM(F5:F13)</f>
        <v>0.80023820607341611</v>
      </c>
      <c r="G18" s="49">
        <f>SUM(G5:G13)</f>
        <v>129016100</v>
      </c>
      <c r="H18" s="50">
        <f>SUM(H5:H13)</f>
        <v>0.25583724943521557</v>
      </c>
      <c r="I18" s="51">
        <f t="shared" ref="I18:I19" si="13">G18/E18</f>
        <v>676.12831209122919</v>
      </c>
      <c r="J18" s="49">
        <f>SUM(J5:J13)</f>
        <v>139326241.90064797</v>
      </c>
      <c r="K18" s="50">
        <f>SUM(K5:K13)</f>
        <v>0.23696103556163656</v>
      </c>
      <c r="L18" s="52">
        <f>J18/E18</f>
        <v>730.16016424538805</v>
      </c>
      <c r="M18" s="50">
        <f t="shared" ref="M18:M19" si="14">L18/$I18-1</f>
        <v>7.9913606911447221E-2</v>
      </c>
      <c r="N18" s="53">
        <f t="shared" ref="N18:N19" si="15">J18-G18</f>
        <v>10310141.900647968</v>
      </c>
    </row>
    <row r="19" spans="1:14">
      <c r="A19" s="82" t="s">
        <v>38</v>
      </c>
      <c r="B19" s="83"/>
      <c r="C19" s="83"/>
      <c r="D19" s="84"/>
      <c r="E19" s="54">
        <f>SUM(E14:E16)</f>
        <v>47633</v>
      </c>
      <c r="F19" s="16">
        <f>SUM(F14:F16)</f>
        <v>0.19976179392658386</v>
      </c>
      <c r="G19" s="55">
        <f>SUM(G14:G16)</f>
        <v>375273640</v>
      </c>
      <c r="H19" s="14">
        <f>SUM(H14:H16)</f>
        <v>0.74416275056478443</v>
      </c>
      <c r="I19" s="56">
        <f t="shared" si="13"/>
        <v>7878.4380576491085</v>
      </c>
      <c r="J19" s="55">
        <f>SUM(J14:J16)</f>
        <v>448644863.012959</v>
      </c>
      <c r="K19" s="14">
        <f>SUM(K14:K16)</f>
        <v>0.7630389644383635</v>
      </c>
      <c r="L19" s="15">
        <f>J19/E19</f>
        <v>9418.7824200230716</v>
      </c>
      <c r="M19" s="14">
        <f t="shared" si="14"/>
        <v>0.19551392688534963</v>
      </c>
      <c r="N19" s="57">
        <f t="shared" si="15"/>
        <v>73371223.012959003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N17" sqref="N17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Jefferson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-99252.693748199366</v>
      </c>
      <c r="D5" s="6">
        <f>I5/0.0463</f>
        <v>119.59630956403349</v>
      </c>
      <c r="E5" s="7">
        <v>3471</v>
      </c>
      <c r="F5" s="35">
        <f>E5/E$17</f>
        <v>1.4487430453238281E-2</v>
      </c>
      <c r="G5" s="7">
        <v>19220</v>
      </c>
      <c r="H5" s="34">
        <f>G5/G$17</f>
        <v>3.7360981236992539E-5</v>
      </c>
      <c r="I5" s="40">
        <f>G5/E5</f>
        <v>5.5373091328147508</v>
      </c>
      <c r="J5" s="5">
        <f t="shared" ref="J5" si="0">L5*$E5</f>
        <v>20755.939524838013</v>
      </c>
      <c r="K5" s="8">
        <f t="shared" ref="K5" si="1">J5/J$17</f>
        <v>3.5306095134478966E-5</v>
      </c>
      <c r="L5" s="9">
        <f t="shared" ref="L5" si="2">MAX(0,$D5-0)*0.05+MAX(0,$D5-75000)*0.009</f>
        <v>5.979815478201675</v>
      </c>
      <c r="M5" s="10">
        <f t="shared" ref="M5" si="3">L5/$I5-1</f>
        <v>7.9913606911447221E-2</v>
      </c>
      <c r="N5" s="25">
        <f>J5-G5</f>
        <v>1535.9395248380133</v>
      </c>
    </row>
    <row r="6" spans="1:14">
      <c r="A6" s="5">
        <v>0</v>
      </c>
      <c r="B6" s="6">
        <v>5000</v>
      </c>
      <c r="C6" s="7">
        <v>2541.0559638213681</v>
      </c>
      <c r="D6" s="6">
        <f t="shared" ref="D6:D16" si="4">I6/0.0463</f>
        <v>95.721002579827527</v>
      </c>
      <c r="E6" s="7">
        <v>8845</v>
      </c>
      <c r="F6" s="35">
        <f t="shared" ref="F6:F16" si="5">E6/E$17</f>
        <v>3.6917695868306712E-2</v>
      </c>
      <c r="G6" s="7">
        <v>39200</v>
      </c>
      <c r="H6" s="34">
        <f t="shared" ref="H6:H16" si="6">G6/G$17</f>
        <v>7.6199295759110704E-5</v>
      </c>
      <c r="I6" s="40">
        <f t="shared" ref="I6:I16" si="7">G6/E6</f>
        <v>4.4318824194460147</v>
      </c>
      <c r="J6" s="5">
        <f t="shared" ref="J6:J16" si="8">L6*$E6</f>
        <v>42332.613390928724</v>
      </c>
      <c r="K6" s="8">
        <f t="shared" ref="K6:K16" si="9">J6/J$17</f>
        <v>7.2008268952735441E-5</v>
      </c>
      <c r="L6" s="9">
        <f t="shared" ref="L6:L16" si="10">MAX(0,$D6-0)*0.05+MAX(0,$D6-75000)*0.009</f>
        <v>4.7860501289913762</v>
      </c>
      <c r="M6" s="10">
        <f t="shared" ref="M6:M16" si="11">L6/$I6-1</f>
        <v>7.9913606911446999E-2</v>
      </c>
      <c r="N6" s="25">
        <f>J6-G6</f>
        <v>3132.6133909287237</v>
      </c>
    </row>
    <row r="7" spans="1:14">
      <c r="A7" s="5">
        <v>5000</v>
      </c>
      <c r="B7" s="6">
        <v>10000</v>
      </c>
      <c r="C7" s="7">
        <v>7637.7374301675982</v>
      </c>
      <c r="D7" s="6">
        <f t="shared" si="4"/>
        <v>106.00907713496248</v>
      </c>
      <c r="E7" s="7">
        <v>12530</v>
      </c>
      <c r="F7" s="35">
        <f t="shared" si="5"/>
        <v>5.2298330042948905E-2</v>
      </c>
      <c r="G7" s="7">
        <v>61500</v>
      </c>
      <c r="H7" s="34">
        <f t="shared" si="6"/>
        <v>1.1954736452003337E-4</v>
      </c>
      <c r="I7" s="40">
        <f t="shared" si="7"/>
        <v>4.908220271348763</v>
      </c>
      <c r="J7" s="5">
        <f t="shared" si="8"/>
        <v>66414.686825053999</v>
      </c>
      <c r="K7" s="8">
        <f t="shared" si="9"/>
        <v>1.1297215664778649E-4</v>
      </c>
      <c r="L7" s="9">
        <f t="shared" si="10"/>
        <v>5.3004538567481241</v>
      </c>
      <c r="M7" s="10">
        <f t="shared" si="11"/>
        <v>7.9913606911446999E-2</v>
      </c>
      <c r="N7" s="25">
        <f t="shared" ref="N7:N16" si="12">J7-G7</f>
        <v>4914.6868250539992</v>
      </c>
    </row>
    <row r="8" spans="1:14">
      <c r="A8" s="5">
        <v>10000</v>
      </c>
      <c r="B8" s="6">
        <v>15000</v>
      </c>
      <c r="C8" s="7">
        <v>12540.986274915511</v>
      </c>
      <c r="D8" s="6">
        <f t="shared" si="4"/>
        <v>1555.3020190414561</v>
      </c>
      <c r="E8" s="7">
        <v>14499</v>
      </c>
      <c r="F8" s="35">
        <f t="shared" si="5"/>
        <v>6.0516639049698021E-2</v>
      </c>
      <c r="G8" s="7">
        <v>1044080</v>
      </c>
      <c r="H8" s="34">
        <f t="shared" si="6"/>
        <v>2.0295449162288852E-3</v>
      </c>
      <c r="I8" s="40">
        <f t="shared" si="7"/>
        <v>72.010483481619417</v>
      </c>
      <c r="J8" s="5">
        <f t="shared" si="8"/>
        <v>1127516.1987041037</v>
      </c>
      <c r="K8" s="8">
        <f t="shared" si="9"/>
        <v>1.9179182002084703E-3</v>
      </c>
      <c r="L8" s="9">
        <f t="shared" si="10"/>
        <v>77.765100952072814</v>
      </c>
      <c r="M8" s="10">
        <f t="shared" si="11"/>
        <v>7.9913606911447221E-2</v>
      </c>
      <c r="N8" s="25">
        <f t="shared" si="12"/>
        <v>83436.198704103706</v>
      </c>
    </row>
    <row r="9" spans="1:14">
      <c r="A9" s="5">
        <v>15000</v>
      </c>
      <c r="B9" s="6">
        <v>20000</v>
      </c>
      <c r="C9" s="7">
        <v>17491.342392423307</v>
      </c>
      <c r="D9" s="6">
        <f t="shared" si="4"/>
        <v>4189.2139672680414</v>
      </c>
      <c r="E9" s="7">
        <v>14571</v>
      </c>
      <c r="F9" s="35">
        <f t="shared" si="5"/>
        <v>6.0817156189609617E-2</v>
      </c>
      <c r="G9" s="7">
        <v>2826200</v>
      </c>
      <c r="H9" s="34">
        <f t="shared" si="6"/>
        <v>5.4937359610815984E-3</v>
      </c>
      <c r="I9" s="40">
        <f t="shared" si="7"/>
        <v>193.96060668451034</v>
      </c>
      <c r="J9" s="5">
        <f t="shared" si="8"/>
        <v>3052051.835853132</v>
      </c>
      <c r="K9" s="8">
        <f t="shared" si="9"/>
        <v>5.1915757580158406E-3</v>
      </c>
      <c r="L9" s="9">
        <f t="shared" si="10"/>
        <v>209.46069836340209</v>
      </c>
      <c r="M9" s="10">
        <f t="shared" si="11"/>
        <v>7.9913606911446999E-2</v>
      </c>
      <c r="N9" s="25">
        <f t="shared" si="12"/>
        <v>225851.83585313195</v>
      </c>
    </row>
    <row r="10" spans="1:14">
      <c r="A10" s="5">
        <v>20000</v>
      </c>
      <c r="B10" s="6">
        <v>25000</v>
      </c>
      <c r="C10" s="7">
        <v>22494.803530153393</v>
      </c>
      <c r="D10" s="6">
        <f t="shared" si="4"/>
        <v>7278.256150938897</v>
      </c>
      <c r="E10" s="7">
        <v>14277</v>
      </c>
      <c r="F10" s="35">
        <f t="shared" si="5"/>
        <v>5.9590044534970597E-2</v>
      </c>
      <c r="G10" s="7">
        <v>4811110</v>
      </c>
      <c r="H10" s="34">
        <f t="shared" si="6"/>
        <v>9.3521222913167112E-3</v>
      </c>
      <c r="I10" s="40">
        <f t="shared" si="7"/>
        <v>336.98325978847095</v>
      </c>
      <c r="J10" s="5">
        <f t="shared" si="8"/>
        <v>5195583.1533477316</v>
      </c>
      <c r="K10" s="8">
        <f t="shared" si="9"/>
        <v>8.8377475214590565E-3</v>
      </c>
      <c r="L10" s="9">
        <f t="shared" si="10"/>
        <v>363.91280754694486</v>
      </c>
      <c r="M10" s="10">
        <f t="shared" si="11"/>
        <v>7.9913606911446999E-2</v>
      </c>
      <c r="N10" s="25">
        <f t="shared" si="12"/>
        <v>384473.15334773157</v>
      </c>
    </row>
    <row r="11" spans="1:14">
      <c r="A11" s="5">
        <v>25000</v>
      </c>
      <c r="B11" s="6">
        <v>35000</v>
      </c>
      <c r="C11" s="7">
        <v>29918.451131238868</v>
      </c>
      <c r="D11" s="6">
        <f t="shared" si="4"/>
        <v>12575.609708982784</v>
      </c>
      <c r="E11" s="7">
        <v>26387</v>
      </c>
      <c r="F11" s="35">
        <f t="shared" si="5"/>
        <v>0.11013535792843518</v>
      </c>
      <c r="G11" s="7">
        <v>15363850</v>
      </c>
      <c r="H11" s="34">
        <f t="shared" si="6"/>
        <v>2.9865167095627882E-2</v>
      </c>
      <c r="I11" s="40">
        <f t="shared" si="7"/>
        <v>582.2507295259029</v>
      </c>
      <c r="J11" s="5">
        <f t="shared" si="8"/>
        <v>16591630.669546435</v>
      </c>
      <c r="K11" s="8">
        <f t="shared" si="9"/>
        <v>2.8222557218099093E-2</v>
      </c>
      <c r="L11" s="9">
        <f t="shared" si="10"/>
        <v>628.78048544913918</v>
      </c>
      <c r="M11" s="10">
        <f t="shared" si="11"/>
        <v>7.9913606911446999E-2</v>
      </c>
      <c r="N11" s="25">
        <f t="shared" si="12"/>
        <v>1227780.6695464347</v>
      </c>
    </row>
    <row r="12" spans="1:14">
      <c r="A12" s="5">
        <v>35000</v>
      </c>
      <c r="B12" s="6">
        <v>50000</v>
      </c>
      <c r="C12" s="7">
        <v>42088.494442362935</v>
      </c>
      <c r="D12" s="6">
        <f t="shared" si="4"/>
        <v>21184.601972194414</v>
      </c>
      <c r="E12" s="7">
        <v>32028</v>
      </c>
      <c r="F12" s="35">
        <f t="shared" si="5"/>
        <v>0.1336800410706758</v>
      </c>
      <c r="G12" s="7">
        <v>31414570</v>
      </c>
      <c r="H12" s="34">
        <f t="shared" si="6"/>
        <v>6.1065513024879753E-2</v>
      </c>
      <c r="I12" s="40">
        <f t="shared" si="7"/>
        <v>980.84707131260143</v>
      </c>
      <c r="J12" s="5">
        <f t="shared" si="8"/>
        <v>33925021.598272137</v>
      </c>
      <c r="K12" s="8">
        <f t="shared" si="9"/>
        <v>5.7706857285574856E-2</v>
      </c>
      <c r="L12" s="9">
        <f t="shared" si="10"/>
        <v>1059.2300986097207</v>
      </c>
      <c r="M12" s="10">
        <f t="shared" si="11"/>
        <v>7.9913606911446999E-2</v>
      </c>
      <c r="N12" s="25">
        <f t="shared" si="12"/>
        <v>2510451.5982721373</v>
      </c>
    </row>
    <row r="13" spans="1:14">
      <c r="A13" s="5">
        <v>50000</v>
      </c>
      <c r="B13" s="6">
        <v>75000</v>
      </c>
      <c r="C13" s="7">
        <v>61754.427961224646</v>
      </c>
      <c r="D13" s="6">
        <f t="shared" si="4"/>
        <v>34451.787990781748</v>
      </c>
      <c r="E13" s="7">
        <v>39097</v>
      </c>
      <c r="F13" s="35">
        <f t="shared" si="5"/>
        <v>0.16318498082116309</v>
      </c>
      <c r="G13" s="7">
        <v>62364320</v>
      </c>
      <c r="H13" s="34">
        <f t="shared" si="6"/>
        <v>0.12122748123713833</v>
      </c>
      <c r="I13" s="40">
        <f t="shared" si="7"/>
        <v>1595.1177839731949</v>
      </c>
      <c r="J13" s="5">
        <f t="shared" si="8"/>
        <v>67348077.753779709</v>
      </c>
      <c r="K13" s="8">
        <f t="shared" si="9"/>
        <v>0.11455986550036885</v>
      </c>
      <c r="L13" s="9">
        <f t="shared" si="10"/>
        <v>1722.5893995390875</v>
      </c>
      <c r="M13" s="10">
        <f t="shared" si="11"/>
        <v>7.9913606911447221E-2</v>
      </c>
      <c r="N13" s="25">
        <f t="shared" si="12"/>
        <v>4983757.7537797093</v>
      </c>
    </row>
    <row r="14" spans="1:14">
      <c r="A14" s="5">
        <v>75000</v>
      </c>
      <c r="B14" s="6">
        <v>100000</v>
      </c>
      <c r="C14" s="7">
        <v>86624.420691966778</v>
      </c>
      <c r="D14" s="6">
        <f t="shared" si="4"/>
        <v>53764.205362397865</v>
      </c>
      <c r="E14" s="7">
        <v>26851</v>
      </c>
      <c r="F14" s="35">
        <f t="shared" si="5"/>
        <v>0.11207202394119881</v>
      </c>
      <c r="G14" s="7">
        <v>66839730</v>
      </c>
      <c r="H14" s="34">
        <f t="shared" si="6"/>
        <v>0.12992704986553838</v>
      </c>
      <c r="I14" s="40">
        <f t="shared" si="7"/>
        <v>2489.2827082790213</v>
      </c>
      <c r="J14" s="5">
        <f t="shared" si="8"/>
        <v>72181133.909287259</v>
      </c>
      <c r="K14" s="8">
        <f t="shared" si="9"/>
        <v>0.12278095037163828</v>
      </c>
      <c r="L14" s="9">
        <f t="shared" si="10"/>
        <v>2688.2102681198935</v>
      </c>
      <c r="M14" s="10">
        <f t="shared" si="11"/>
        <v>7.9913606911446999E-2</v>
      </c>
      <c r="N14" s="25">
        <f t="shared" si="12"/>
        <v>5341403.909287259</v>
      </c>
    </row>
    <row r="15" spans="1:14">
      <c r="A15" s="5">
        <v>100000</v>
      </c>
      <c r="B15" s="6">
        <v>250000</v>
      </c>
      <c r="C15" s="7">
        <v>142580.6182508026</v>
      </c>
      <c r="D15" s="6">
        <f t="shared" si="4"/>
        <v>103952.44282782507</v>
      </c>
      <c r="E15" s="7">
        <v>41116</v>
      </c>
      <c r="F15" s="35">
        <f t="shared" si="5"/>
        <v>0.17161198228618413</v>
      </c>
      <c r="G15" s="7">
        <v>197891230</v>
      </c>
      <c r="H15" s="34">
        <f t="shared" si="6"/>
        <v>0.38467276435980102</v>
      </c>
      <c r="I15" s="40">
        <f t="shared" si="7"/>
        <v>4812.9981029283008</v>
      </c>
      <c r="J15" s="5">
        <f t="shared" si="8"/>
        <v>224419109.71922249</v>
      </c>
      <c r="K15" s="8">
        <f t="shared" si="9"/>
        <v>0.38173952223460134</v>
      </c>
      <c r="L15" s="9">
        <f t="shared" si="10"/>
        <v>5458.1941268416795</v>
      </c>
      <c r="M15" s="10">
        <f t="shared" si="11"/>
        <v>0.13405283154398751</v>
      </c>
      <c r="N15" s="25">
        <f t="shared" si="12"/>
        <v>26527879.719222486</v>
      </c>
    </row>
    <row r="16" spans="1:14">
      <c r="A16" s="11">
        <v>250000</v>
      </c>
      <c r="B16" s="12" t="s">
        <v>11</v>
      </c>
      <c r="C16" s="13">
        <v>551028.90109890106</v>
      </c>
      <c r="D16" s="6">
        <f t="shared" si="4"/>
        <v>481133.69932941289</v>
      </c>
      <c r="E16" s="13">
        <v>5915</v>
      </c>
      <c r="F16" s="35">
        <f t="shared" si="5"/>
        <v>2.4688317813570854E-2</v>
      </c>
      <c r="G16" s="13">
        <v>131765440</v>
      </c>
      <c r="H16" s="34">
        <f t="shared" si="6"/>
        <v>0.25613351360687131</v>
      </c>
      <c r="I16" s="40">
        <f t="shared" si="7"/>
        <v>22276.490278951816</v>
      </c>
      <c r="J16" s="11">
        <f t="shared" si="8"/>
        <v>163915819.06047517</v>
      </c>
      <c r="K16" s="14">
        <f t="shared" si="9"/>
        <v>0.27882271938929937</v>
      </c>
      <c r="L16" s="15">
        <f t="shared" si="10"/>
        <v>27711.88826043536</v>
      </c>
      <c r="M16" s="16">
        <f t="shared" si="11"/>
        <v>0.24399705310038167</v>
      </c>
      <c r="N16" s="25">
        <f t="shared" si="12"/>
        <v>32150379.060475171</v>
      </c>
    </row>
    <row r="17" spans="1:14">
      <c r="A17" s="89" t="s">
        <v>12</v>
      </c>
      <c r="B17" s="90"/>
      <c r="C17" s="41">
        <v>68998.360087818146</v>
      </c>
      <c r="D17" s="18">
        <f>SUMPRODUCT(D5:D16,F5:F16)</f>
        <v>46375.741747310829</v>
      </c>
      <c r="E17" s="17">
        <f>SUM(E5:E16)</f>
        <v>239587</v>
      </c>
      <c r="F17" s="19">
        <f>SUM(F5:F16)</f>
        <v>1</v>
      </c>
      <c r="G17" s="20">
        <f>SUM(G5:G16)</f>
        <v>514440450</v>
      </c>
      <c r="H17" s="36">
        <f>SUM(H5:H16)</f>
        <v>1</v>
      </c>
      <c r="I17" s="22">
        <f>G17/$E17</f>
        <v>2147.1968429004914</v>
      </c>
      <c r="J17" s="20">
        <f>SUM(J5:J16)</f>
        <v>587885447.13822889</v>
      </c>
      <c r="K17" s="21">
        <f>J17/J$17</f>
        <v>1</v>
      </c>
      <c r="L17" s="23">
        <f>J17/$E17</f>
        <v>2453.7451829115475</v>
      </c>
      <c r="M17" s="66">
        <f>SUMPRODUCT($H5:$H16,M5:M16)</f>
        <v>0.14276676170823843</v>
      </c>
      <c r="N17" s="26">
        <f>SUM(N5:N16)</f>
        <v>73444997.138228983</v>
      </c>
    </row>
    <row r="18" spans="1:14">
      <c r="A18" s="79" t="s">
        <v>37</v>
      </c>
      <c r="B18" s="80"/>
      <c r="C18" s="80"/>
      <c r="D18" s="81"/>
      <c r="E18" s="46">
        <f>SUM(E5:E13)</f>
        <v>165705</v>
      </c>
      <c r="F18" s="47">
        <f>SUM(F5:F13)</f>
        <v>0.69162767595904617</v>
      </c>
      <c r="G18" s="49">
        <f>SUM(G5:G13)</f>
        <v>117944050</v>
      </c>
      <c r="H18" s="50">
        <f>SUM(H5:H13)</f>
        <v>0.22926667216778929</v>
      </c>
      <c r="I18" s="51">
        <f t="shared" ref="I18:I19" si="13">G18/E18</f>
        <v>711.77121993904836</v>
      </c>
      <c r="J18" s="49">
        <f>SUM(J5:J13)</f>
        <v>127369384.44924407</v>
      </c>
      <c r="K18" s="50">
        <f>SUM(K5:K13)</f>
        <v>0.21665680800446119</v>
      </c>
      <c r="L18" s="52">
        <f>J18/E18</f>
        <v>768.65142542013859</v>
      </c>
      <c r="M18" s="50">
        <f t="shared" ref="M18:M19" si="14">L18/$I18-1</f>
        <v>7.9913606911446999E-2</v>
      </c>
      <c r="N18" s="53">
        <f t="shared" ref="N18:N19" si="15">J18-G18</f>
        <v>9425334.4492440671</v>
      </c>
    </row>
    <row r="19" spans="1:14">
      <c r="A19" s="82" t="s">
        <v>38</v>
      </c>
      <c r="B19" s="83"/>
      <c r="C19" s="83"/>
      <c r="D19" s="84"/>
      <c r="E19" s="54">
        <f>SUM(E14:E16)</f>
        <v>73882</v>
      </c>
      <c r="F19" s="16">
        <f>SUM(F14:F16)</f>
        <v>0.30837232404095377</v>
      </c>
      <c r="G19" s="55">
        <f>SUM(G14:G16)</f>
        <v>396496400</v>
      </c>
      <c r="H19" s="14">
        <f>SUM(H14:H16)</f>
        <v>0.77073332783221071</v>
      </c>
      <c r="I19" s="56">
        <f t="shared" si="13"/>
        <v>5366.6170379794812</v>
      </c>
      <c r="J19" s="55">
        <f>SUM(J14:J16)</f>
        <v>460516062.68898493</v>
      </c>
      <c r="K19" s="14">
        <f>SUM(K14:K16)</f>
        <v>0.78334319199553892</v>
      </c>
      <c r="L19" s="15">
        <f>J19/E19</f>
        <v>6233.1293507076816</v>
      </c>
      <c r="M19" s="14">
        <f t="shared" si="14"/>
        <v>0.16146341477245407</v>
      </c>
      <c r="N19" s="57">
        <f t="shared" si="15"/>
        <v>64019662.688984931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Others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-90020.080911316938</v>
      </c>
      <c r="D5" s="6">
        <f>I5/0.0463</f>
        <v>245.6909803012629</v>
      </c>
      <c r="E5" s="7">
        <v>9393</v>
      </c>
      <c r="F5" s="35">
        <f>E5/E$17</f>
        <v>2.6291997077733956E-2</v>
      </c>
      <c r="G5" s="7">
        <v>106850</v>
      </c>
      <c r="H5" s="34">
        <f>G5/G$17</f>
        <v>1.8118547938023613E-4</v>
      </c>
      <c r="I5" s="40">
        <f>G5/E5</f>
        <v>11.375492387948473</v>
      </c>
      <c r="J5" s="5">
        <f t="shared" ref="J5" si="0">L5*$E5</f>
        <v>115388.76889848812</v>
      </c>
      <c r="K5" s="8">
        <f t="shared" ref="K5" si="1">J5/J$17</f>
        <v>1.7208695887737434E-4</v>
      </c>
      <c r="L5" s="9">
        <f t="shared" ref="L5" si="2">MAX(0,$D5-0)*0.05+MAX(0,$D5-75000)*0.009</f>
        <v>12.284549015063146</v>
      </c>
      <c r="M5" s="10">
        <f t="shared" ref="M5" si="3">L5/$I5-1</f>
        <v>7.9913606911446999E-2</v>
      </c>
      <c r="N5" s="25">
        <f>J5-G5</f>
        <v>8538.7688984881243</v>
      </c>
    </row>
    <row r="6" spans="1:14">
      <c r="A6" s="5">
        <v>0</v>
      </c>
      <c r="B6" s="6">
        <v>5000</v>
      </c>
      <c r="C6" s="7">
        <v>2627.6661476175645</v>
      </c>
      <c r="D6" s="6">
        <f t="shared" ref="D6:D16" si="4">I6/0.0463</f>
        <v>82.505265041269453</v>
      </c>
      <c r="E6" s="7">
        <v>16055</v>
      </c>
      <c r="F6" s="35">
        <f t="shared" ref="F6:F16" si="5">E6/E$17</f>
        <v>4.4939637291921505E-2</v>
      </c>
      <c r="G6" s="7">
        <v>61330</v>
      </c>
      <c r="H6" s="34">
        <f t="shared" ref="H6:H16" si="6">G6/G$17</f>
        <v>1.0399724333542238E-4</v>
      </c>
      <c r="I6" s="40">
        <f t="shared" ref="I6:I19" si="7">G6/E6</f>
        <v>3.8199937714107755</v>
      </c>
      <c r="J6" s="5">
        <f t="shared" ref="J6:J16" si="8">L6*$E6</f>
        <v>66231.101511879053</v>
      </c>
      <c r="K6" s="8">
        <f t="shared" ref="K6:K16" si="9">J6/J$17</f>
        <v>9.8774854356100785E-5</v>
      </c>
      <c r="L6" s="9">
        <f t="shared" ref="L6:L16" si="10">MAX(0,$D6-0)*0.05+MAX(0,$D6-75000)*0.009</f>
        <v>4.1252632520634727</v>
      </c>
      <c r="M6" s="10">
        <f t="shared" ref="M6:M19" si="11">L6/$I6-1</f>
        <v>7.9913606911447221E-2</v>
      </c>
      <c r="N6" s="25">
        <f>J6-G6</f>
        <v>4901.1015118790529</v>
      </c>
    </row>
    <row r="7" spans="1:14">
      <c r="A7" s="5">
        <v>5000</v>
      </c>
      <c r="B7" s="6">
        <v>10000</v>
      </c>
      <c r="C7" s="7">
        <v>7628.3390731941236</v>
      </c>
      <c r="D7" s="6">
        <f t="shared" si="4"/>
        <v>103.94739282708379</v>
      </c>
      <c r="E7" s="7">
        <v>22939</v>
      </c>
      <c r="F7" s="35">
        <f t="shared" si="5"/>
        <v>6.4208678906221575E-2</v>
      </c>
      <c r="G7" s="7">
        <v>110400</v>
      </c>
      <c r="H7" s="34">
        <f t="shared" si="6"/>
        <v>1.8720521220007551E-4</v>
      </c>
      <c r="I7" s="40">
        <f t="shared" si="7"/>
        <v>4.8127642878939794</v>
      </c>
      <c r="J7" s="5">
        <f t="shared" si="8"/>
        <v>119222.46220302375</v>
      </c>
      <c r="K7" s="8">
        <f t="shared" si="9"/>
        <v>1.7780440112365116E-4</v>
      </c>
      <c r="L7" s="9">
        <f t="shared" si="10"/>
        <v>5.1973696413541894</v>
      </c>
      <c r="M7" s="10">
        <f t="shared" si="11"/>
        <v>7.9913606911446999E-2</v>
      </c>
      <c r="N7" s="25">
        <f t="shared" ref="N7:N19" si="12">J7-G7</f>
        <v>8822.4622030237515</v>
      </c>
    </row>
    <row r="8" spans="1:14">
      <c r="A8" s="5">
        <v>10000</v>
      </c>
      <c r="B8" s="6">
        <v>15000</v>
      </c>
      <c r="C8" s="7">
        <v>12522.319046158565</v>
      </c>
      <c r="D8" s="6">
        <f t="shared" si="4"/>
        <v>1526.8415085603151</v>
      </c>
      <c r="E8" s="7">
        <v>26084</v>
      </c>
      <c r="F8" s="35">
        <f t="shared" si="5"/>
        <v>7.3011865407815665E-2</v>
      </c>
      <c r="G8" s="7">
        <v>1843950</v>
      </c>
      <c r="H8" s="34">
        <f t="shared" si="6"/>
        <v>3.126784882575446E-3</v>
      </c>
      <c r="I8" s="40">
        <f t="shared" si="7"/>
        <v>70.692761846342592</v>
      </c>
      <c r="J8" s="5">
        <f t="shared" si="8"/>
        <v>1991306.6954643631</v>
      </c>
      <c r="K8" s="8">
        <f t="shared" si="9"/>
        <v>2.9697683464851143E-3</v>
      </c>
      <c r="L8" s="9">
        <f t="shared" si="10"/>
        <v>76.342075428015761</v>
      </c>
      <c r="M8" s="10">
        <f t="shared" si="11"/>
        <v>7.9913606911447221E-2</v>
      </c>
      <c r="N8" s="25">
        <f t="shared" si="12"/>
        <v>147356.69546436309</v>
      </c>
    </row>
    <row r="9" spans="1:14">
      <c r="A9" s="5">
        <v>15000</v>
      </c>
      <c r="B9" s="6">
        <v>20000</v>
      </c>
      <c r="C9" s="7">
        <v>17507.62088098743</v>
      </c>
      <c r="D9" s="6">
        <f t="shared" si="4"/>
        <v>4025.0739854751155</v>
      </c>
      <c r="E9" s="7">
        <v>26493</v>
      </c>
      <c r="F9" s="35">
        <f t="shared" si="5"/>
        <v>7.4156699518833774E-2</v>
      </c>
      <c r="G9" s="7">
        <v>4937260</v>
      </c>
      <c r="H9" s="34">
        <f t="shared" si="6"/>
        <v>8.3721087498817466E-3</v>
      </c>
      <c r="I9" s="40">
        <f t="shared" si="7"/>
        <v>186.36092552749784</v>
      </c>
      <c r="J9" s="5">
        <f t="shared" si="8"/>
        <v>5331814.2548596123</v>
      </c>
      <c r="K9" s="8">
        <f t="shared" si="9"/>
        <v>7.9516898323528824E-3</v>
      </c>
      <c r="L9" s="9">
        <f t="shared" si="10"/>
        <v>201.25369927375579</v>
      </c>
      <c r="M9" s="10">
        <f t="shared" si="11"/>
        <v>7.9913606911447221E-2</v>
      </c>
      <c r="N9" s="25">
        <f t="shared" si="12"/>
        <v>394554.25485961232</v>
      </c>
    </row>
    <row r="10" spans="1:14">
      <c r="A10" s="5">
        <v>20000</v>
      </c>
      <c r="B10" s="6">
        <v>25000</v>
      </c>
      <c r="C10" s="7">
        <v>22463.244858362435</v>
      </c>
      <c r="D10" s="6">
        <f t="shared" si="4"/>
        <v>6875.0225243912964</v>
      </c>
      <c r="E10" s="7">
        <v>25770</v>
      </c>
      <c r="F10" s="35">
        <f t="shared" si="5"/>
        <v>7.2132946310359214E-2</v>
      </c>
      <c r="G10" s="7">
        <v>8202940</v>
      </c>
      <c r="H10" s="34">
        <f t="shared" si="6"/>
        <v>1.3909720320330502E-2</v>
      </c>
      <c r="I10" s="40">
        <f t="shared" si="7"/>
        <v>318.31354287931703</v>
      </c>
      <c r="J10" s="5">
        <f t="shared" si="8"/>
        <v>8858466.5226781871</v>
      </c>
      <c r="K10" s="8">
        <f t="shared" si="9"/>
        <v>1.3211221323851842E-2</v>
      </c>
      <c r="L10" s="9">
        <f t="shared" si="10"/>
        <v>343.75112621956487</v>
      </c>
      <c r="M10" s="10">
        <f t="shared" si="11"/>
        <v>7.9913606911447221E-2</v>
      </c>
      <c r="N10" s="25">
        <f t="shared" si="12"/>
        <v>655526.52267818712</v>
      </c>
    </row>
    <row r="11" spans="1:14">
      <c r="A11" s="5">
        <v>25000</v>
      </c>
      <c r="B11" s="6">
        <v>35000</v>
      </c>
      <c r="C11" s="7">
        <v>29810.279685856847</v>
      </c>
      <c r="D11" s="6">
        <f t="shared" si="4"/>
        <v>11865.378293062357</v>
      </c>
      <c r="E11" s="7">
        <v>44693</v>
      </c>
      <c r="F11" s="35">
        <f t="shared" si="5"/>
        <v>0.12510041790643711</v>
      </c>
      <c r="G11" s="7">
        <v>24552860</v>
      </c>
      <c r="H11" s="34">
        <f t="shared" si="6"/>
        <v>4.1634269623358207E-2</v>
      </c>
      <c r="I11" s="40">
        <f t="shared" si="7"/>
        <v>549.36701496878709</v>
      </c>
      <c r="J11" s="5">
        <f t="shared" si="8"/>
        <v>26514967.602591794</v>
      </c>
      <c r="K11" s="8">
        <f t="shared" si="9"/>
        <v>3.9543537755188859E-2</v>
      </c>
      <c r="L11" s="9">
        <f t="shared" si="10"/>
        <v>593.2689146531178</v>
      </c>
      <c r="M11" s="10">
        <f t="shared" si="11"/>
        <v>7.9913606911446999E-2</v>
      </c>
      <c r="N11" s="25">
        <f t="shared" si="12"/>
        <v>1962107.602591794</v>
      </c>
    </row>
    <row r="12" spans="1:14">
      <c r="A12" s="5">
        <v>35000</v>
      </c>
      <c r="B12" s="6">
        <v>50000</v>
      </c>
      <c r="C12" s="7">
        <v>42002.470056901831</v>
      </c>
      <c r="D12" s="6">
        <f t="shared" si="4"/>
        <v>20208.393117257794</v>
      </c>
      <c r="E12" s="7">
        <v>50262</v>
      </c>
      <c r="F12" s="35">
        <f t="shared" si="5"/>
        <v>0.14068863591196254</v>
      </c>
      <c r="G12" s="7">
        <v>47027570</v>
      </c>
      <c r="H12" s="34">
        <f t="shared" si="6"/>
        <v>7.9744621567970145E-2</v>
      </c>
      <c r="I12" s="40">
        <f t="shared" si="7"/>
        <v>935.64860132903584</v>
      </c>
      <c r="J12" s="5">
        <f t="shared" si="8"/>
        <v>50785712.742980562</v>
      </c>
      <c r="K12" s="8">
        <f t="shared" si="9"/>
        <v>7.5740117030349496E-2</v>
      </c>
      <c r="L12" s="9">
        <f t="shared" si="10"/>
        <v>1010.4196558628897</v>
      </c>
      <c r="M12" s="10">
        <f t="shared" si="11"/>
        <v>7.9913606911447221E-2</v>
      </c>
      <c r="N12" s="25">
        <f t="shared" si="12"/>
        <v>3758142.7429805622</v>
      </c>
    </row>
    <row r="13" spans="1:14">
      <c r="A13" s="5">
        <v>50000</v>
      </c>
      <c r="B13" s="6">
        <v>75000</v>
      </c>
      <c r="C13" s="7">
        <v>61555.250811528182</v>
      </c>
      <c r="D13" s="6">
        <f t="shared" si="4"/>
        <v>33547.23856528967</v>
      </c>
      <c r="E13" s="7">
        <v>55759</v>
      </c>
      <c r="F13" s="35">
        <f t="shared" si="5"/>
        <v>0.1560753183282623</v>
      </c>
      <c r="G13" s="7">
        <v>86606950</v>
      </c>
      <c r="H13" s="34">
        <f t="shared" si="6"/>
        <v>0.14685935192709537</v>
      </c>
      <c r="I13" s="40">
        <f t="shared" si="7"/>
        <v>1553.2371455729119</v>
      </c>
      <c r="J13" s="5">
        <f t="shared" si="8"/>
        <v>93528023.758099347</v>
      </c>
      <c r="K13" s="8">
        <f t="shared" si="9"/>
        <v>0.13948457316934781</v>
      </c>
      <c r="L13" s="9">
        <f t="shared" si="10"/>
        <v>1677.3619282644836</v>
      </c>
      <c r="M13" s="10">
        <f t="shared" si="11"/>
        <v>7.9913606911446999E-2</v>
      </c>
      <c r="N13" s="25">
        <f t="shared" si="12"/>
        <v>6921073.7580993474</v>
      </c>
    </row>
    <row r="14" spans="1:14">
      <c r="A14" s="5">
        <v>75000</v>
      </c>
      <c r="B14" s="6">
        <v>100000</v>
      </c>
      <c r="C14" s="7">
        <v>86365.251047259429</v>
      </c>
      <c r="D14" s="6">
        <f t="shared" si="4"/>
        <v>53285.093496727</v>
      </c>
      <c r="E14" s="7">
        <v>33898</v>
      </c>
      <c r="F14" s="35">
        <f t="shared" si="5"/>
        <v>9.4884075049614144E-2</v>
      </c>
      <c r="G14" s="7">
        <v>83629750</v>
      </c>
      <c r="H14" s="34">
        <f t="shared" si="6"/>
        <v>0.14181091571548246</v>
      </c>
      <c r="I14" s="40">
        <f t="shared" si="7"/>
        <v>2467.0998288984601</v>
      </c>
      <c r="J14" s="5">
        <f t="shared" si="8"/>
        <v>90312904.967602596</v>
      </c>
      <c r="K14" s="8">
        <f t="shared" si="9"/>
        <v>0.1346896523086111</v>
      </c>
      <c r="L14" s="9">
        <f t="shared" si="10"/>
        <v>2664.2546748363502</v>
      </c>
      <c r="M14" s="10">
        <f t="shared" si="11"/>
        <v>7.9913606911447221E-2</v>
      </c>
      <c r="N14" s="25">
        <f t="shared" si="12"/>
        <v>6683154.9676025957</v>
      </c>
    </row>
    <row r="15" spans="1:14">
      <c r="A15" s="5">
        <v>100000</v>
      </c>
      <c r="B15" s="6">
        <v>250000</v>
      </c>
      <c r="C15" s="7">
        <v>139540.75383655645</v>
      </c>
      <c r="D15" s="6">
        <f t="shared" si="4"/>
        <v>99462.034603045846</v>
      </c>
      <c r="E15" s="7">
        <v>40075</v>
      </c>
      <c r="F15" s="35">
        <f t="shared" si="5"/>
        <v>0.11217414914193424</v>
      </c>
      <c r="G15" s="7">
        <v>184549070</v>
      </c>
      <c r="H15" s="34">
        <f t="shared" si="6"/>
        <v>0.31293974466192559</v>
      </c>
      <c r="I15" s="40">
        <f t="shared" si="7"/>
        <v>4605.0922021210226</v>
      </c>
      <c r="J15" s="5">
        <f t="shared" si="8"/>
        <v>208119896.16630667</v>
      </c>
      <c r="K15" s="8">
        <f t="shared" si="9"/>
        <v>0.3103830672172454</v>
      </c>
      <c r="L15" s="9">
        <f t="shared" si="10"/>
        <v>5193.2600415797051</v>
      </c>
      <c r="M15" s="10">
        <f t="shared" si="11"/>
        <v>0.12772118638314844</v>
      </c>
      <c r="N15" s="25">
        <f t="shared" si="12"/>
        <v>23570826.166306674</v>
      </c>
    </row>
    <row r="16" spans="1:14">
      <c r="A16" s="11">
        <v>250000</v>
      </c>
      <c r="B16" s="12" t="s">
        <v>11</v>
      </c>
      <c r="C16" s="13">
        <v>648529.73612063052</v>
      </c>
      <c r="D16" s="6">
        <f t="shared" si="4"/>
        <v>548092.20197271125</v>
      </c>
      <c r="E16" s="13">
        <v>5836</v>
      </c>
      <c r="F16" s="35">
        <f t="shared" si="5"/>
        <v>1.633557914890401E-2</v>
      </c>
      <c r="G16" s="13">
        <v>148098240</v>
      </c>
      <c r="H16" s="34">
        <f t="shared" si="6"/>
        <v>0.25113009461646474</v>
      </c>
      <c r="I16" s="40">
        <f t="shared" si="7"/>
        <v>25376.668951336531</v>
      </c>
      <c r="J16" s="11">
        <f t="shared" si="8"/>
        <v>184781999.35205182</v>
      </c>
      <c r="K16" s="14">
        <f t="shared" si="9"/>
        <v>0.27557770680221022</v>
      </c>
      <c r="L16" s="15">
        <f t="shared" si="10"/>
        <v>31662.439916389965</v>
      </c>
      <c r="M16" s="16">
        <f t="shared" si="11"/>
        <v>0.24769882040496793</v>
      </c>
      <c r="N16" s="25">
        <f t="shared" si="12"/>
        <v>36683759.352051824</v>
      </c>
    </row>
    <row r="17" spans="1:14">
      <c r="A17" s="89" t="s">
        <v>12</v>
      </c>
      <c r="B17" s="90"/>
      <c r="C17" s="41">
        <v>55761.786958894903</v>
      </c>
      <c r="D17" s="18">
        <f>SUMPRODUCT(D5:D16,F5:F16)</f>
        <v>35652.451610374614</v>
      </c>
      <c r="E17" s="17">
        <f>SUM(E5:E16)</f>
        <v>357257</v>
      </c>
      <c r="F17" s="19">
        <f>SUM(F5:F16)</f>
        <v>1</v>
      </c>
      <c r="G17" s="20">
        <f>SUM(G5:G16)</f>
        <v>589727170</v>
      </c>
      <c r="H17" s="36">
        <f>SUM(H5:H16)</f>
        <v>1</v>
      </c>
      <c r="I17" s="22">
        <f>G17/$E17</f>
        <v>1650.7085095603445</v>
      </c>
      <c r="J17" s="20">
        <f>SUM(J5:J16)</f>
        <v>670525934.39524841</v>
      </c>
      <c r="K17" s="21">
        <f>J17/J$17</f>
        <v>1</v>
      </c>
      <c r="L17" s="23">
        <f>J17/$E17</f>
        <v>1876.8727677701163</v>
      </c>
      <c r="M17" s="66">
        <f>SUMPRODUCT($H5:$H16,M5:M16)</f>
        <v>0.13701041516409768</v>
      </c>
      <c r="N17" s="26">
        <f>SUM(N5:N16)</f>
        <v>80798764.395248353</v>
      </c>
    </row>
    <row r="18" spans="1:14">
      <c r="A18" s="79" t="s">
        <v>37</v>
      </c>
      <c r="B18" s="80"/>
      <c r="C18" s="80"/>
      <c r="D18" s="81"/>
      <c r="E18" s="46">
        <f>SUM(E5:E13)</f>
        <v>277448</v>
      </c>
      <c r="F18" s="47">
        <f>SUM(F5:F13)</f>
        <v>0.77660619665954755</v>
      </c>
      <c r="G18" s="49">
        <f>SUM(G5:G13)</f>
        <v>173450110</v>
      </c>
      <c r="H18" s="50">
        <f>SUM(H5:H13)</f>
        <v>0.29411924500612718</v>
      </c>
      <c r="I18" s="51">
        <f t="shared" si="7"/>
        <v>625.16258902569132</v>
      </c>
      <c r="J18" s="49">
        <f>SUM(J5:J13)</f>
        <v>187311133.90928727</v>
      </c>
      <c r="K18" s="50">
        <f>SUM(K5:K13)</f>
        <v>0.27934957367193314</v>
      </c>
      <c r="L18" s="52">
        <f>J18/E18</f>
        <v>675.12158642083295</v>
      </c>
      <c r="M18" s="50">
        <f t="shared" si="11"/>
        <v>7.9913606911446999E-2</v>
      </c>
      <c r="N18" s="53">
        <f t="shared" si="12"/>
        <v>13861023.909287274</v>
      </c>
    </row>
    <row r="19" spans="1:14">
      <c r="A19" s="82" t="s">
        <v>38</v>
      </c>
      <c r="B19" s="83"/>
      <c r="C19" s="83"/>
      <c r="D19" s="84"/>
      <c r="E19" s="54">
        <f>SUM(E14:E16)</f>
        <v>79809</v>
      </c>
      <c r="F19" s="16">
        <f>SUM(F14:F16)</f>
        <v>0.22339380334045242</v>
      </c>
      <c r="G19" s="55">
        <f>SUM(G14:G16)</f>
        <v>416277060</v>
      </c>
      <c r="H19" s="14">
        <f>SUM(H14:H16)</f>
        <v>0.70588075499387282</v>
      </c>
      <c r="I19" s="56">
        <f t="shared" si="7"/>
        <v>5215.9162500469874</v>
      </c>
      <c r="J19" s="55">
        <f>SUM(J14:J16)</f>
        <v>483214800.48596108</v>
      </c>
      <c r="K19" s="14">
        <f>SUM(K14:K16)</f>
        <v>0.72065042632806664</v>
      </c>
      <c r="L19" s="15">
        <f>J19/E19</f>
        <v>6054.6404601731765</v>
      </c>
      <c r="M19" s="14">
        <f t="shared" si="11"/>
        <v>0.16080093504542625</v>
      </c>
      <c r="N19" s="57">
        <f t="shared" si="12"/>
        <v>66937740.48596108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10.5703125" bestFit="1" customWidth="1"/>
    <col min="7" max="7" width="14.28515625" bestFit="1" customWidth="1"/>
    <col min="8" max="8" width="7.7109375" customWidth="1"/>
    <col min="9" max="9" width="8.7109375" customWidth="1"/>
    <col min="10" max="10" width="14.28515625" bestFit="1" customWidth="1"/>
    <col min="11" max="11" width="7.5703125" customWidth="1"/>
    <col min="12" max="12" width="8.5703125" customWidth="1"/>
    <col min="13" max="13" width="8.85546875" customWidth="1"/>
    <col min="14" max="14" width="12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45" customHeight="1">
      <c r="A3" s="68" t="str">
        <f ca="1">MID(CELL("filename",A1),FIND("]",CELL("filename"))+1,255)</f>
        <v>Colorado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7" t="s">
        <v>3</v>
      </c>
      <c r="D4" s="29" t="s">
        <v>4</v>
      </c>
      <c r="E4" s="27" t="s">
        <v>5</v>
      </c>
      <c r="F4" s="29" t="s">
        <v>6</v>
      </c>
      <c r="G4" s="27" t="s">
        <v>7</v>
      </c>
      <c r="H4" s="28" t="s">
        <v>8</v>
      </c>
      <c r="I4" s="29" t="s">
        <v>9</v>
      </c>
      <c r="J4" s="27" t="s">
        <v>7</v>
      </c>
      <c r="K4" s="28" t="s">
        <v>8</v>
      </c>
      <c r="L4" s="28" t="s">
        <v>9</v>
      </c>
      <c r="M4" s="29" t="s">
        <v>10</v>
      </c>
      <c r="N4" s="31" t="s">
        <v>13</v>
      </c>
    </row>
    <row r="5" spans="1:14">
      <c r="A5" s="94" t="s">
        <v>14</v>
      </c>
      <c r="B5" s="95"/>
      <c r="C5" s="43">
        <f>(Others!C5*Others!E5+Jefferson!C5*Jefferson!E5+Denver!C5*Denver!E5+ElPaso!C5*ElPaso!E5+Arapahoe!C5*Arapahoe!E5+Adams!C5*Adams!E5+Boulder!C5*Boulder!E5+Pueblo!C5*Pueblo!E5+Larimer!C5*Larimer!E5+Mesa!C5*Mesa!E5+Weld!C5*Weld!E5+Douglas!C5*Douglas!E5)/E5</f>
        <v>-105203.66173664122</v>
      </c>
      <c r="D5" s="6">
        <f>I5/0.0463</f>
        <v>222.33932163289532</v>
      </c>
      <c r="E5" s="43">
        <f>Others!E5+Jefferson!E5+Denver!E5+ElPaso!E5+Arapahoe!E5+Adams!E5+Boulder!E5+Pueblo!E5+Larimer!E5+Mesa!E5+Weld!E5+Douglas!E5</f>
        <v>33536</v>
      </c>
      <c r="F5" s="35">
        <f>E5/E$17</f>
        <v>1.6657825144494313E-2</v>
      </c>
      <c r="G5" s="42">
        <f>Others!G5+Jefferson!G5+Denver!G5+ElPaso!G5+Arapahoe!G5+Adams!G5+Boulder!G5+Pueblo!G5+Larimer!G5+Mesa!G5+Weld!G5+Douglas!G5</f>
        <v>345230</v>
      </c>
      <c r="H5" s="34">
        <f>G5/G$17</f>
        <v>8.9689352511486975E-5</v>
      </c>
      <c r="I5" s="40">
        <f>G5/E5</f>
        <v>10.294310591603054</v>
      </c>
      <c r="J5" s="42">
        <f>Others!J5+Jefferson!J5+Denver!J5+ElPaso!J5+Arapahoe!J5+Adams!J5+Boulder!J5+Pueblo!J5+Larimer!J5+Mesa!J5+Weld!J5+Douglas!J5</f>
        <v>372818.57451403892</v>
      </c>
      <c r="K5" s="8">
        <f t="shared" ref="K5:K16" si="0">J5/J$17</f>
        <v>8.4723112087424244E-5</v>
      </c>
      <c r="L5" s="9">
        <f>J5/E5</f>
        <v>11.116966081644767</v>
      </c>
      <c r="M5" s="10">
        <f t="shared" ref="M5:M16" si="1">L5/$I5-1</f>
        <v>7.9913606911447221E-2</v>
      </c>
      <c r="N5" s="25">
        <f>J5-G5</f>
        <v>27588.574514038919</v>
      </c>
    </row>
    <row r="6" spans="1:14">
      <c r="A6" s="5">
        <v>0</v>
      </c>
      <c r="B6" s="6">
        <v>5000</v>
      </c>
      <c r="C6" s="43">
        <f>(Others!C6*Others!E6+Jefferson!C6*Jefferson!E6+Denver!C6*Denver!E6+ElPaso!C6*ElPaso!E6+Arapahoe!C6*Arapahoe!E6+Adams!C6*Adams!E6+Boulder!C6*Boulder!E6+Pueblo!C6*Pueblo!E6+Larimer!C6*Larimer!E6+Mesa!C6*Mesa!E6+Weld!C6*Weld!E6+Douglas!C6*Douglas!E6)/E6</f>
        <v>2603.7530969152294</v>
      </c>
      <c r="D6" s="6">
        <f t="shared" ref="D6:D16" si="2">I6/0.0463</f>
        <v>94.031437893032674</v>
      </c>
      <c r="E6" s="42">
        <f>Others!E6+Jefferson!E6+Denver!E6+ElPaso!E6+Arapahoe!E6+Adams!E6+Boulder!E6+Pueblo!E6+Larimer!E6+Mesa!E6+Weld!E6+Douglas!E6</f>
        <v>82340</v>
      </c>
      <c r="F6" s="35">
        <f t="shared" ref="F6:F16" si="3">E6/E$17</f>
        <v>4.089949076806005E-2</v>
      </c>
      <c r="G6" s="42">
        <f>Others!G6+Jefferson!G6+Denver!G6+ElPaso!G6+Arapahoe!G6+Adams!G6+Boulder!G6+Pueblo!G6+Larimer!G6+Mesa!G6+Weld!G6+Douglas!G6</f>
        <v>358480</v>
      </c>
      <c r="H6" s="34">
        <f t="shared" ref="H6:H16" si="4">G6/G$17</f>
        <v>9.3131648722063115E-5</v>
      </c>
      <c r="I6" s="40">
        <f t="shared" ref="I6:I16" si="5">G6/E6</f>
        <v>4.353655574447413</v>
      </c>
      <c r="J6" s="42">
        <f>Others!J6+Jefferson!J6+Denver!J6+ElPaso!J6+Arapahoe!J6+Adams!J6+Boulder!J6+Pueblo!J6+Larimer!J6+Mesa!J6+Weld!J6+Douglas!J6</f>
        <v>387127.42980561551</v>
      </c>
      <c r="K6" s="8">
        <f t="shared" si="0"/>
        <v>8.7974802946151363E-5</v>
      </c>
      <c r="L6" s="9">
        <f t="shared" ref="L6:L16" si="6">J6/E6</f>
        <v>4.7015718946516332</v>
      </c>
      <c r="M6" s="10">
        <f t="shared" si="1"/>
        <v>7.9913606911446999E-2</v>
      </c>
      <c r="N6" s="25">
        <f>J6-G6</f>
        <v>28647.429805615509</v>
      </c>
    </row>
    <row r="7" spans="1:14">
      <c r="A7" s="5">
        <v>5000</v>
      </c>
      <c r="B7" s="6">
        <v>10000</v>
      </c>
      <c r="C7" s="43">
        <f>(Others!C7*Others!E7+Jefferson!C7*Jefferson!E7+Denver!C7*Denver!E7+ElPaso!C7*ElPaso!E7+Arapahoe!C7*Arapahoe!E7+Adams!C7*Adams!E7+Boulder!C7*Boulder!E7+Pueblo!C7*Pueblo!E7+Larimer!C7*Larimer!E7+Mesa!C7*Mesa!E7+Weld!C7*Weld!E7+Douglas!C7*Douglas!E7)/E7</f>
        <v>7629.995147742864</v>
      </c>
      <c r="D7" s="6">
        <f t="shared" si="2"/>
        <v>97.222219210717327</v>
      </c>
      <c r="E7" s="42">
        <f>Others!E7+Jefferson!E7+Denver!E7+ElPaso!E7+Arapahoe!E7+Adams!E7+Boulder!E7+Pueblo!E7+Larimer!E7+Mesa!E7+Weld!E7+Douglas!E7</f>
        <v>119532</v>
      </c>
      <c r="F7" s="35">
        <f t="shared" si="3"/>
        <v>5.9373304960988027E-2</v>
      </c>
      <c r="G7" s="42">
        <f>Others!G7+Jefferson!G7+Denver!G7+ElPaso!G7+Arapahoe!G7+Adams!G7+Boulder!G7+Pueblo!G7+Larimer!G7+Mesa!G7+Weld!G7+Douglas!G7</f>
        <v>538060</v>
      </c>
      <c r="H7" s="34">
        <f t="shared" si="4"/>
        <v>1.3978580370283775E-4</v>
      </c>
      <c r="I7" s="40">
        <f t="shared" si="5"/>
        <v>4.5013887494562121</v>
      </c>
      <c r="J7" s="42">
        <f>Others!J7+Jefferson!J7+Denver!J7+ElPaso!J7+Arapahoe!J7+Adams!J7+Boulder!J7+Pueblo!J7+Larimer!J7+Mesa!J7+Weld!J7+Douglas!J7</f>
        <v>581058.31533477316</v>
      </c>
      <c r="K7" s="8">
        <f t="shared" si="0"/>
        <v>1.3204564403371513E-4</v>
      </c>
      <c r="L7" s="9">
        <f t="shared" si="6"/>
        <v>4.861110960535866</v>
      </c>
      <c r="M7" s="10">
        <f t="shared" si="1"/>
        <v>7.9913606911446999E-2</v>
      </c>
      <c r="N7" s="25">
        <f t="shared" ref="N7:N16" si="7">J7-G7</f>
        <v>42998.315334773157</v>
      </c>
    </row>
    <row r="8" spans="1:14">
      <c r="A8" s="5">
        <v>10000</v>
      </c>
      <c r="B8" s="6">
        <v>15000</v>
      </c>
      <c r="C8" s="43">
        <f>(Others!C8*Others!E8+Jefferson!C8*Jefferson!E8+Denver!C8*Denver!E8+ElPaso!C8*ElPaso!E8+Arapahoe!C8*Arapahoe!E8+Adams!C8*Adams!E8+Boulder!C8*Boulder!E8+Pueblo!C8*Pueblo!E8+Larimer!C8*Larimer!E8+Mesa!C8*Mesa!E8+Weld!C8*Weld!E8+Douglas!C8*Douglas!E8)/E8</f>
        <v>12543.016881115373</v>
      </c>
      <c r="D8" s="6">
        <f t="shared" si="2"/>
        <v>1510.759695476826</v>
      </c>
      <c r="E8" s="42">
        <f>Others!E8+Jefferson!E8+Denver!E8+ElPaso!E8+Arapahoe!E8+Adams!E8+Boulder!E8+Pueblo!E8+Larimer!E8+Mesa!E8+Weld!E8+Douglas!E8</f>
        <v>139505</v>
      </c>
      <c r="F8" s="35">
        <f t="shared" si="3"/>
        <v>6.9294188238987336E-2</v>
      </c>
      <c r="G8" s="42">
        <f>Others!G8+Jefferson!G8+Denver!G8+ElPaso!G8+Arapahoe!G8+Adams!G8+Boulder!G8+Pueblo!G8+Larimer!G8+Mesa!G8+Weld!G8+Douglas!G8</f>
        <v>9758120</v>
      </c>
      <c r="H8" s="34">
        <f t="shared" si="4"/>
        <v>2.5351199621394182E-3</v>
      </c>
      <c r="I8" s="40">
        <f t="shared" si="5"/>
        <v>69.948173900577046</v>
      </c>
      <c r="J8" s="42">
        <f>Others!J8+Jefferson!J8+Denver!J8+ElPaso!J8+Arapahoe!J8+Adams!J8+Boulder!J8+Pueblo!J8+Larimer!J8+Mesa!J8+Weld!J8+Douglas!J8</f>
        <v>10537926.565874731</v>
      </c>
      <c r="K8" s="8">
        <f t="shared" si="0"/>
        <v>2.3947463850839622E-3</v>
      </c>
      <c r="L8" s="9">
        <f t="shared" si="6"/>
        <v>75.537984773841302</v>
      </c>
      <c r="M8" s="10">
        <f t="shared" si="1"/>
        <v>7.9913606911446999E-2</v>
      </c>
      <c r="N8" s="25">
        <f t="shared" si="7"/>
        <v>779806.56587473117</v>
      </c>
    </row>
    <row r="9" spans="1:14">
      <c r="A9" s="5">
        <v>15000</v>
      </c>
      <c r="B9" s="6">
        <v>20000</v>
      </c>
      <c r="C9" s="43">
        <f>(Others!C9*Others!E9+Jefferson!C9*Jefferson!E9+Denver!C9*Denver!E9+ElPaso!C9*ElPaso!E9+Arapahoe!C9*Arapahoe!E9+Adams!C9*Adams!E9+Boulder!C9*Boulder!E9+Pueblo!C9*Pueblo!E9+Larimer!C9*Larimer!E9+Mesa!C9*Mesa!E9+Weld!C9*Weld!E9+Douglas!C9*Douglas!E9)/E9</f>
        <v>17499.613235715733</v>
      </c>
      <c r="D9" s="6">
        <f t="shared" si="2"/>
        <v>3970.6298416934719</v>
      </c>
      <c r="E9" s="42">
        <f>Others!E9+Jefferson!E9+Denver!E9+ElPaso!E9+Arapahoe!E9+Adams!E9+Boulder!E9+Pueblo!E9+Larimer!E9+Mesa!E9+Weld!E9+Douglas!E9</f>
        <v>143007</v>
      </c>
      <c r="F9" s="35">
        <f t="shared" si="3"/>
        <v>7.1033683219188293E-2</v>
      </c>
      <c r="G9" s="42">
        <f>Others!G9+Jefferson!G9+Denver!G9+ElPaso!G9+Arapahoe!G9+Adams!G9+Boulder!G9+Pueblo!G9+Larimer!G9+Mesa!G9+Weld!G9+Douglas!G9</f>
        <v>26290430</v>
      </c>
      <c r="H9" s="34">
        <f t="shared" si="4"/>
        <v>6.8301469859182937E-3</v>
      </c>
      <c r="I9" s="40">
        <f t="shared" si="5"/>
        <v>183.84016167040775</v>
      </c>
      <c r="J9" s="42">
        <f>Others!J9+Jefferson!J9+Denver!J9+ElPaso!J9+Arapahoe!J9+Adams!J9+Boulder!J9+Pueblo!J9+Larimer!J9+Mesa!J9+Weld!J9+Douglas!J9</f>
        <v>28391393.088552918</v>
      </c>
      <c r="K9" s="8">
        <f t="shared" si="0"/>
        <v>6.4519510115476084E-3</v>
      </c>
      <c r="L9" s="9">
        <f t="shared" si="6"/>
        <v>198.5314920846736</v>
      </c>
      <c r="M9" s="10">
        <f t="shared" si="1"/>
        <v>7.9913606911446999E-2</v>
      </c>
      <c r="N9" s="25">
        <f t="shared" si="7"/>
        <v>2100963.0885529183</v>
      </c>
    </row>
    <row r="10" spans="1:14">
      <c r="A10" s="5">
        <v>20000</v>
      </c>
      <c r="B10" s="6">
        <v>25000</v>
      </c>
      <c r="C10" s="43">
        <f>(Others!C10*Others!E10+Jefferson!C10*Jefferson!E10+Denver!C10*Denver!E10+ElPaso!C10*ElPaso!E10+Arapahoe!C10*Arapahoe!E10+Adams!C10*Adams!E10+Boulder!C10*Boulder!E10+Pueblo!C10*Pueblo!E10+Larimer!C10*Larimer!E10+Mesa!C10*Mesa!E10+Weld!C10*Weld!E10+Douglas!C10*Douglas!E10)/E10</f>
        <v>22471.773595175684</v>
      </c>
      <c r="D10" s="6">
        <f t="shared" si="2"/>
        <v>6940.0687470592138</v>
      </c>
      <c r="E10" s="42">
        <f>Others!E10+Jefferson!E10+Denver!E10+ElPaso!E10+Arapahoe!E10+Adams!E10+Boulder!E10+Pueblo!E10+Larimer!E10+Mesa!E10+Weld!E10+Douglas!E10</f>
        <v>139626</v>
      </c>
      <c r="F10" s="35">
        <f t="shared" si="3"/>
        <v>6.9354290721170178E-2</v>
      </c>
      <c r="G10" s="42">
        <f>Others!G10+Jefferson!G10+Denver!G10+ElPaso!G10+Arapahoe!G10+Adams!G10+Boulder!G10+Pueblo!G10+Larimer!G10+Mesa!G10+Weld!G10+Douglas!G10</f>
        <v>44865350</v>
      </c>
      <c r="H10" s="34">
        <f t="shared" si="4"/>
        <v>1.1655835795560184E-2</v>
      </c>
      <c r="I10" s="40">
        <f t="shared" si="5"/>
        <v>321.32518298884162</v>
      </c>
      <c r="J10" s="42">
        <f>Others!J10+Jefferson!J10+Denver!J10+ElPaso!J10+Arapahoe!J10+Adams!J10+Boulder!J10+Pueblo!J10+Larimer!J10+Mesa!J10+Weld!J10+Douglas!J10</f>
        <v>48450701.94384449</v>
      </c>
      <c r="K10" s="8">
        <f t="shared" si="0"/>
        <v>1.101043384668632E-2</v>
      </c>
      <c r="L10" s="9">
        <f t="shared" si="6"/>
        <v>347.0034373529607</v>
      </c>
      <c r="M10" s="10">
        <f t="shared" si="1"/>
        <v>7.9913606911446999E-2</v>
      </c>
      <c r="N10" s="25">
        <f t="shared" si="7"/>
        <v>3585351.9438444898</v>
      </c>
    </row>
    <row r="11" spans="1:14">
      <c r="A11" s="5">
        <v>25000</v>
      </c>
      <c r="B11" s="6">
        <v>35000</v>
      </c>
      <c r="C11" s="43">
        <f>(Others!C11*Others!E11+Jefferson!C11*Jefferson!E11+Denver!C11*Denver!E11+ElPaso!C11*ElPaso!E11+Arapahoe!C11*Arapahoe!E11+Adams!C11*Adams!E11+Boulder!C11*Boulder!E11+Pueblo!C11*Pueblo!E11+Larimer!C11*Larimer!E11+Mesa!C11*Mesa!E11+Weld!C11*Weld!E11+Douglas!C11*Douglas!E11)/E11</f>
        <v>29841.412433745132</v>
      </c>
      <c r="D11" s="6">
        <f t="shared" si="2"/>
        <v>12116.711411243356</v>
      </c>
      <c r="E11" s="42">
        <f>Others!E11+Jefferson!E11+Denver!E11+ElPaso!E11+Arapahoe!E11+Adams!E11+Boulder!E11+Pueblo!E11+Larimer!E11+Mesa!E11+Weld!E11+Douglas!E11</f>
        <v>245831</v>
      </c>
      <c r="F11" s="35">
        <f t="shared" si="3"/>
        <v>0.12210787849165619</v>
      </c>
      <c r="G11" s="42">
        <f>Others!G11+Jefferson!G11+Denver!G11+ElPaso!G11+Arapahoe!G11+Adams!G11+Boulder!G11+Pueblo!G11+Larimer!G11+Mesa!G11+Weld!G11+Douglas!G11</f>
        <v>137912110</v>
      </c>
      <c r="H11" s="34">
        <f t="shared" si="4"/>
        <v>3.5829006312872481E-2</v>
      </c>
      <c r="I11" s="40">
        <f t="shared" si="5"/>
        <v>561.00373834056734</v>
      </c>
      <c r="J11" s="42">
        <f>Others!J11+Jefferson!J11+Denver!J11+ElPaso!J11+Arapahoe!J11+Adams!J11+Boulder!J11+Pueblo!J11+Larimer!J11+Mesa!J11+Weld!J11+Douglas!J11</f>
        <v>148933164.14686826</v>
      </c>
      <c r="K11" s="8">
        <f t="shared" si="0"/>
        <v>3.3845097916586568E-2</v>
      </c>
      <c r="L11" s="9">
        <f t="shared" si="6"/>
        <v>605.83557056216773</v>
      </c>
      <c r="M11" s="10">
        <f t="shared" si="1"/>
        <v>7.9913606911446999E-2</v>
      </c>
      <c r="N11" s="25">
        <f t="shared" si="7"/>
        <v>11021054.146868259</v>
      </c>
    </row>
    <row r="12" spans="1:14">
      <c r="A12" s="5">
        <v>35000</v>
      </c>
      <c r="B12" s="6">
        <v>50000</v>
      </c>
      <c r="C12" s="43">
        <f>(Others!C12*Others!E12+Jefferson!C12*Jefferson!E12+Denver!C12*Denver!E12+ElPaso!C12*ElPaso!E12+Arapahoe!C12*Arapahoe!E12+Adams!C12*Adams!E12+Boulder!C12*Boulder!E12+Pueblo!C12*Pueblo!E12+Larimer!C12*Larimer!E12+Mesa!C12*Mesa!E12+Weld!C12*Weld!E12+Douglas!C12*Douglas!E12)/E12</f>
        <v>42020.954661386306</v>
      </c>
      <c r="D12" s="6">
        <f t="shared" si="2"/>
        <v>20855.300378096243</v>
      </c>
      <c r="E12" s="42">
        <f>Others!E12+Jefferson!E12+Denver!E12+ElPaso!E12+Arapahoe!E12+Adams!E12+Boulder!E12+Pueblo!E12+Larimer!E12+Mesa!E12+Weld!E12+Douglas!E12</f>
        <v>278769</v>
      </c>
      <c r="F12" s="35">
        <f t="shared" si="3"/>
        <v>0.13846866822833778</v>
      </c>
      <c r="G12" s="42">
        <f>Others!G12+Jefferson!G12+Denver!G12+ElPaso!G12+Arapahoe!G12+Adams!G12+Boulder!G12+Pueblo!G12+Larimer!G12+Mesa!G12+Weld!G12+Douglas!G12</f>
        <v>269179460</v>
      </c>
      <c r="H12" s="34">
        <f t="shared" si="4"/>
        <v>6.9931730952674187E-2</v>
      </c>
      <c r="I12" s="40">
        <f t="shared" si="5"/>
        <v>965.60040750585608</v>
      </c>
      <c r="J12" s="42">
        <f>Others!J12+Jefferson!J12+Denver!J12+ElPaso!J12+Arapahoe!J12+Adams!J12+Boulder!J12+Pueblo!J12+Larimer!J12+Mesa!J12+Weld!J12+Douglas!J12</f>
        <v>290690561.55507559</v>
      </c>
      <c r="K12" s="8">
        <f t="shared" si="0"/>
        <v>6.605950108974401E-2</v>
      </c>
      <c r="L12" s="9">
        <f t="shared" si="6"/>
        <v>1042.7650189048122</v>
      </c>
      <c r="M12" s="10">
        <f t="shared" si="1"/>
        <v>7.9913606911447221E-2</v>
      </c>
      <c r="N12" s="25">
        <f t="shared" si="7"/>
        <v>21511101.555075586</v>
      </c>
    </row>
    <row r="13" spans="1:14">
      <c r="A13" s="5">
        <v>50000</v>
      </c>
      <c r="B13" s="6">
        <v>75000</v>
      </c>
      <c r="C13" s="43">
        <f>(Others!C13*Others!E13+Jefferson!C13*Jefferson!E13+Denver!C13*Denver!E13+ElPaso!C13*ElPaso!E13+Arapahoe!C13*Arapahoe!E13+Adams!C13*Adams!E13+Boulder!C13*Boulder!E13+Pueblo!C13*Pueblo!E13+Larimer!C13*Larimer!E13+Mesa!C13*Mesa!E13+Weld!C13*Weld!E13+Douglas!C13*Douglas!E13)/E13</f>
        <v>61597.29596556598</v>
      </c>
      <c r="D13" s="6">
        <f t="shared" si="2"/>
        <v>34420.366118879574</v>
      </c>
      <c r="E13" s="42">
        <f>Others!E13+Jefferson!E13+Denver!E13+ElPaso!E13+Arapahoe!E13+Adams!E13+Boulder!E13+Pueblo!E13+Larimer!E13+Mesa!E13+Weld!E13+Douglas!E13</f>
        <v>311320</v>
      </c>
      <c r="F13" s="35">
        <f t="shared" si="3"/>
        <v>0.15463722936498003</v>
      </c>
      <c r="G13" s="42">
        <f>Others!G13+Jefferson!G13+Denver!G13+ElPaso!G13+Arapahoe!G13+Adams!G13+Boulder!G13+Pueblo!G13+Larimer!G13+Mesa!G13+Weld!G13+Douglas!G13</f>
        <v>496139150</v>
      </c>
      <c r="H13" s="34">
        <f t="shared" si="4"/>
        <v>0.12889493705384675</v>
      </c>
      <c r="I13" s="40">
        <f t="shared" si="5"/>
        <v>1593.6629513041244</v>
      </c>
      <c r="J13" s="42">
        <f>Others!J13+Jefferson!J13+Denver!J13+ElPaso!J13+Arapahoe!J13+Adams!J13+Boulder!J13+Pueblo!J13+Larimer!J13+Mesa!J13+Weld!J13+Douglas!J13</f>
        <v>535787419.0064795</v>
      </c>
      <c r="K13" s="8">
        <f t="shared" si="0"/>
        <v>0.1217578217895588</v>
      </c>
      <c r="L13" s="9">
        <f t="shared" si="6"/>
        <v>1721.0183059439789</v>
      </c>
      <c r="M13" s="10">
        <f t="shared" si="1"/>
        <v>7.9913606911447221E-2</v>
      </c>
      <c r="N13" s="25">
        <f t="shared" si="7"/>
        <v>39648269.006479502</v>
      </c>
    </row>
    <row r="14" spans="1:14">
      <c r="A14" s="5">
        <v>75000</v>
      </c>
      <c r="B14" s="6">
        <v>100000</v>
      </c>
      <c r="C14" s="43">
        <f>(Others!C14*Others!E14+Jefferson!C14*Jefferson!E14+Denver!C14*Denver!E14+ElPaso!C14*ElPaso!E14+Arapahoe!C14*Arapahoe!E14+Adams!C14*Adams!E14+Boulder!C14*Boulder!E14+Pueblo!C14*Pueblo!E14+Larimer!C14*Larimer!E14+Mesa!C14*Mesa!E14+Weld!C14*Weld!E14+Douglas!C14*Douglas!E14)/E14</f>
        <v>86511.101263860197</v>
      </c>
      <c r="D14" s="6">
        <f t="shared" si="2"/>
        <v>53981.549968522886</v>
      </c>
      <c r="E14" s="42">
        <f>Others!E14+Jefferson!E14+Denver!E14+ElPaso!E14+Arapahoe!E14+Adams!E14+Boulder!E14+Pueblo!E14+Larimer!E14+Mesa!E14+Weld!E14+Douglas!E14</f>
        <v>199943</v>
      </c>
      <c r="F14" s="35">
        <f t="shared" si="3"/>
        <v>9.9314633017224083E-2</v>
      </c>
      <c r="G14" s="42">
        <f>Others!G14+Jefferson!G14+Denver!G14+ElPaso!G14+Arapahoe!G14+Adams!G14+Boulder!G14+Pueblo!G14+Larimer!G14+Mesa!G14+Weld!G14+Douglas!G14</f>
        <v>499726690</v>
      </c>
      <c r="H14" s="34">
        <f t="shared" si="4"/>
        <v>0.12982696538194413</v>
      </c>
      <c r="I14" s="40">
        <f t="shared" si="5"/>
        <v>2499.3457635426098</v>
      </c>
      <c r="J14" s="42">
        <f>Others!J14+Jefferson!J14+Denver!J14+ElPaso!J14+Arapahoe!J14+Adams!J14+Boulder!J14+Pueblo!J14+Larimer!J14+Mesa!J14+Weld!J14+Douglas!J14</f>
        <v>539661652.26781857</v>
      </c>
      <c r="K14" s="8">
        <f t="shared" si="0"/>
        <v>0.12263824224414883</v>
      </c>
      <c r="L14" s="9">
        <f t="shared" si="6"/>
        <v>2699.0774984261443</v>
      </c>
      <c r="M14" s="10">
        <f t="shared" si="1"/>
        <v>7.9913606911446999E-2</v>
      </c>
      <c r="N14" s="25">
        <f t="shared" si="7"/>
        <v>39934962.26781857</v>
      </c>
    </row>
    <row r="15" spans="1:14">
      <c r="A15" s="5">
        <v>100000</v>
      </c>
      <c r="B15" s="6">
        <v>250000</v>
      </c>
      <c r="C15" s="43">
        <f>(Others!C15*Others!E15+Jefferson!C15*Jefferson!E15+Denver!C15*Denver!E15+ElPaso!C15*ElPaso!E15+Arapahoe!C15*Arapahoe!E15+Adams!C15*Adams!E15+Boulder!C15*Boulder!E15+Pueblo!C15*Pueblo!E15+Larimer!C15*Larimer!E15+Mesa!C15*Mesa!E15+Weld!C15*Weld!E15+Douglas!C15*Douglas!E15)/E15</f>
        <v>141738.39916392695</v>
      </c>
      <c r="D15" s="6">
        <f t="shared" si="2"/>
        <v>102857.1406668518</v>
      </c>
      <c r="E15" s="42">
        <f>Others!E15+Jefferson!E15+Denver!E15+ElPaso!E15+Arapahoe!E15+Adams!E15+Boulder!E15+Pueblo!E15+Larimer!E15+Mesa!E15+Weld!E15+Douglas!E15</f>
        <v>278923</v>
      </c>
      <c r="F15" s="35">
        <f t="shared" si="3"/>
        <v>0.13854516229657049</v>
      </c>
      <c r="G15" s="42">
        <f>Others!G15+Jefferson!G15+Denver!G15+ElPaso!G15+Arapahoe!G15+Adams!G15+Boulder!G15+Pueblo!G15+Larimer!G15+Mesa!G15+Weld!G15+Douglas!G15</f>
        <v>1328310990</v>
      </c>
      <c r="H15" s="34">
        <f t="shared" si="4"/>
        <v>0.34508980281838847</v>
      </c>
      <c r="I15" s="40">
        <f t="shared" si="5"/>
        <v>4762.2856128752383</v>
      </c>
      <c r="J15" s="42">
        <f>Others!J15+Jefferson!J15+Denver!J15+ElPaso!J15+Arapahoe!J15+Adams!J15+Boulder!J15+Pueblo!J15+Larimer!J15+Mesa!J15+Weld!J15+Douglas!J15</f>
        <v>1504391087.5269978</v>
      </c>
      <c r="K15" s="8">
        <f t="shared" si="0"/>
        <v>0.34187324195960189</v>
      </c>
      <c r="L15" s="9">
        <f t="shared" si="6"/>
        <v>5393.5712993442557</v>
      </c>
      <c r="M15" s="10">
        <f t="shared" si="1"/>
        <v>0.13255939223012669</v>
      </c>
      <c r="N15" s="25">
        <f t="shared" si="7"/>
        <v>176080097.5269978</v>
      </c>
    </row>
    <row r="16" spans="1:14">
      <c r="A16" s="11">
        <v>250000</v>
      </c>
      <c r="B16" s="12" t="s">
        <v>11</v>
      </c>
      <c r="C16" s="43">
        <f>(Others!C16*Others!E16+Jefferson!C16*Jefferson!E16+Denver!C16*Denver!E16+ElPaso!C16*ElPaso!E16+Arapahoe!C16*Arapahoe!E16+Adams!C16*Adams!E16+Boulder!C16*Boulder!E16+Pueblo!C16*Pueblo!E16+Larimer!C16*Larimer!E16+Mesa!C16*Mesa!E16+Weld!C16*Weld!E16+Douglas!C16*Douglas!E16)/E16</f>
        <v>633007.73792057903</v>
      </c>
      <c r="D16" s="6">
        <f t="shared" si="2"/>
        <v>547007.70769324363</v>
      </c>
      <c r="E16" s="42">
        <f>Others!E16+Jefferson!E16+Denver!E16+ElPaso!E16+Arapahoe!E16+Adams!E16+Boulder!E16+Pueblo!E16+Larimer!E16+Mesa!E16+Weld!E16+Douglas!E16</f>
        <v>40896</v>
      </c>
      <c r="F16" s="35">
        <f t="shared" si="3"/>
        <v>2.0313645548343258E-2</v>
      </c>
      <c r="G16" s="42">
        <f>Others!G16+Jefferson!G16+Denver!G16+ElPaso!G16+Arapahoe!G16+Adams!G16+Boulder!G16+Pueblo!G16+Larimer!G16+Mesa!G16+Weld!G16+Douglas!G16</f>
        <v>1035750780</v>
      </c>
      <c r="H16" s="34">
        <f t="shared" si="4"/>
        <v>0.26908384793171969</v>
      </c>
      <c r="I16" s="40">
        <f t="shared" si="5"/>
        <v>25326.456866197183</v>
      </c>
      <c r="J16" s="42">
        <f>Others!J16+Jefferson!J16+Denver!J16+ElPaso!J16+Arapahoe!J16+Adams!J16+Boulder!J16+Pueblo!J16+Larimer!J16+Mesa!J16+Weld!J16+Douglas!J16</f>
        <v>1292250405.6155508</v>
      </c>
      <c r="K16" s="14">
        <f t="shared" si="0"/>
        <v>0.29366422019797467</v>
      </c>
      <c r="L16" s="9">
        <f t="shared" si="6"/>
        <v>31598.454753901377</v>
      </c>
      <c r="M16" s="16">
        <f t="shared" si="1"/>
        <v>0.24764608491586237</v>
      </c>
      <c r="N16" s="25">
        <f t="shared" si="7"/>
        <v>256499625.61555076</v>
      </c>
    </row>
    <row r="17" spans="1:14">
      <c r="A17" s="89" t="s">
        <v>12</v>
      </c>
      <c r="B17" s="90"/>
      <c r="C17" s="44">
        <f>(Others!C17*Others!E17+Jefferson!C17*Jefferson!E17+Denver!C17*Denver!E17+ElPaso!C17*ElPaso!E17+Arapahoe!C17*Arapahoe!E17+Adams!C17*Adams!E17+Boulder!C17*Boulder!E17+Pueblo!C17*Pueblo!E17+Larimer!C17*Larimer!E17+Mesa!C17*Mesa!E17+Weld!C17*Weld!E17+Douglas!C17*Douglas!E17)/E17</f>
        <v>62553.292087080321</v>
      </c>
      <c r="D17" s="18">
        <f>SUMPRODUCT(D5:D16,F5:F16)</f>
        <v>41294.640208623445</v>
      </c>
      <c r="E17" s="17">
        <f>SUM(E5:E16)</f>
        <v>2013228</v>
      </c>
      <c r="F17" s="19">
        <f>SUM(F5:F16)</f>
        <v>1</v>
      </c>
      <c r="G17" s="20">
        <f>SUM(G5:G16)</f>
        <v>3849174850</v>
      </c>
      <c r="H17" s="36">
        <f>SUM(H5:H16)</f>
        <v>1</v>
      </c>
      <c r="I17" s="22">
        <f>G17/$E17</f>
        <v>1911.9418416592657</v>
      </c>
      <c r="J17" s="20">
        <f>SUM(J5:J16)</f>
        <v>4400435316.0367174</v>
      </c>
      <c r="K17" s="21">
        <f>J17/J$17</f>
        <v>1</v>
      </c>
      <c r="L17" s="23">
        <f>J17/$E17</f>
        <v>2185.7610345359381</v>
      </c>
      <c r="M17" s="66">
        <f>SUMPRODUCT($H5:$H16,M5:M16)</f>
        <v>0.14321523119084006</v>
      </c>
      <c r="N17" s="26">
        <f>SUM(N5:N16)</f>
        <v>551260466.03671706</v>
      </c>
    </row>
    <row r="18" spans="1:14">
      <c r="A18" s="79" t="s">
        <v>37</v>
      </c>
      <c r="B18" s="80"/>
      <c r="C18" s="80"/>
      <c r="D18" s="81"/>
      <c r="E18" s="46">
        <f>SUM(E5:E13)</f>
        <v>1493466</v>
      </c>
      <c r="F18" s="47">
        <f>SUM(F5:F13)</f>
        <v>0.74182655913786222</v>
      </c>
      <c r="G18" s="49">
        <f>SUM(G5:G13)</f>
        <v>985386390</v>
      </c>
      <c r="H18" s="50">
        <f>SUM(H5:H13)</f>
        <v>0.25599938386794768</v>
      </c>
      <c r="I18" s="51">
        <f t="shared" ref="I18:I19" si="8">G18/E18</f>
        <v>659.7983415759046</v>
      </c>
      <c r="J18" s="49">
        <f>SUM(J5:J13)</f>
        <v>1064132170.6263499</v>
      </c>
      <c r="K18" s="50">
        <f>SUM(K5:K13)</f>
        <v>0.24182429559827456</v>
      </c>
      <c r="L18" s="52">
        <f>J18/E18</f>
        <v>712.5252068854262</v>
      </c>
      <c r="M18" s="50">
        <f t="shared" ref="M18:M19" si="9">L18/$I18-1</f>
        <v>7.9913606911447221E-2</v>
      </c>
      <c r="N18" s="53">
        <f t="shared" ref="N18:N19" si="10">J18-G18</f>
        <v>78745780.626349926</v>
      </c>
    </row>
    <row r="19" spans="1:14">
      <c r="A19" s="82" t="s">
        <v>38</v>
      </c>
      <c r="B19" s="83"/>
      <c r="C19" s="83"/>
      <c r="D19" s="84"/>
      <c r="E19" s="54">
        <f>SUM(E14:E16)</f>
        <v>519762</v>
      </c>
      <c r="F19" s="16">
        <f>SUM(F14:F16)</f>
        <v>0.25817344086213784</v>
      </c>
      <c r="G19" s="55">
        <f>SUM(G14:G16)</f>
        <v>2863788460</v>
      </c>
      <c r="H19" s="14">
        <f>SUM(H14:H16)</f>
        <v>0.74400061613205226</v>
      </c>
      <c r="I19" s="56">
        <f t="shared" si="8"/>
        <v>5509.8072964164367</v>
      </c>
      <c r="J19" s="55">
        <f>SUM(J14:J16)</f>
        <v>3336303145.410367</v>
      </c>
      <c r="K19" s="14">
        <f>SUM(K14:K16)</f>
        <v>0.75817570440172544</v>
      </c>
      <c r="L19" s="15">
        <f>J19/E19</f>
        <v>6418.9054709855027</v>
      </c>
      <c r="M19" s="14">
        <f t="shared" si="9"/>
        <v>0.16499636478399915</v>
      </c>
      <c r="N19" s="57">
        <f t="shared" si="10"/>
        <v>472514685.41036701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7:B17"/>
    <mergeCell ref="A1:N1"/>
    <mergeCell ref="G3:I3"/>
    <mergeCell ref="J3:N3"/>
    <mergeCell ref="A4:B4"/>
    <mergeCell ref="A5:B5"/>
  </mergeCells>
  <pageMargins left="0.7" right="0.7" top="0.75" bottom="0.75" header="0.3" footer="0.3"/>
  <pageSetup scale="86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H6" sqref="H6"/>
    </sheetView>
  </sheetViews>
  <sheetFormatPr defaultRowHeight="15"/>
  <cols>
    <col min="1" max="1" width="13.85546875" bestFit="1" customWidth="1"/>
    <col min="2" max="2" width="11.5703125" bestFit="1" customWidth="1"/>
    <col min="3" max="3" width="13.42578125" bestFit="1" customWidth="1"/>
    <col min="4" max="4" width="8.5703125" customWidth="1"/>
    <col min="5" max="5" width="9.140625" customWidth="1"/>
    <col min="6" max="6" width="10.42578125" customWidth="1"/>
    <col min="7" max="7" width="11.5703125" bestFit="1" customWidth="1"/>
    <col min="8" max="8" width="13.42578125" bestFit="1" customWidth="1"/>
    <col min="9" max="9" width="8.5703125" customWidth="1"/>
    <col min="10" max="10" width="9.140625" customWidth="1"/>
    <col min="11" max="11" width="10.42578125" customWidth="1"/>
    <col min="12" max="12" width="11.5703125" bestFit="1" customWidth="1"/>
    <col min="13" max="13" width="13.42578125" bestFit="1" customWidth="1"/>
    <col min="14" max="14" width="8.5703125" customWidth="1"/>
    <col min="15" max="15" width="9.140625" customWidth="1"/>
  </cols>
  <sheetData>
    <row r="1" spans="1:15" ht="31.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>
      <c r="B4" s="96" t="s">
        <v>16</v>
      </c>
      <c r="C4" s="97"/>
      <c r="D4" s="97"/>
      <c r="E4" s="98"/>
      <c r="F4" s="96" t="s">
        <v>17</v>
      </c>
      <c r="G4" s="97"/>
      <c r="H4" s="97"/>
      <c r="I4" s="97"/>
      <c r="J4" s="98"/>
      <c r="K4" s="96" t="s">
        <v>18</v>
      </c>
      <c r="L4" s="97"/>
      <c r="M4" s="97"/>
      <c r="N4" s="97"/>
      <c r="O4" s="98"/>
    </row>
    <row r="5" spans="1:15">
      <c r="A5" s="65" t="s">
        <v>15</v>
      </c>
      <c r="B5" s="62" t="s">
        <v>33</v>
      </c>
      <c r="C5" s="63" t="s">
        <v>34</v>
      </c>
      <c r="D5" s="63" t="s">
        <v>35</v>
      </c>
      <c r="E5" s="64" t="s">
        <v>36</v>
      </c>
      <c r="F5" s="62" t="s">
        <v>19</v>
      </c>
      <c r="G5" s="63" t="s">
        <v>33</v>
      </c>
      <c r="H5" s="63" t="s">
        <v>34</v>
      </c>
      <c r="I5" s="63" t="s">
        <v>35</v>
      </c>
      <c r="J5" s="64" t="s">
        <v>36</v>
      </c>
      <c r="K5" s="62" t="s">
        <v>20</v>
      </c>
      <c r="L5" s="63" t="s">
        <v>33</v>
      </c>
      <c r="M5" s="63" t="s">
        <v>34</v>
      </c>
      <c r="N5" s="63" t="s">
        <v>35</v>
      </c>
      <c r="O5" s="64" t="s">
        <v>36</v>
      </c>
    </row>
    <row r="6" spans="1:15">
      <c r="A6" s="69" t="s">
        <v>21</v>
      </c>
      <c r="B6" s="70">
        <f t="shared" ref="B6:B18" ca="1" si="0">INDIRECT($A6&amp;"!I17")</f>
        <v>2147.1968429004914</v>
      </c>
      <c r="C6" s="71">
        <f t="shared" ref="C6:C18" ca="1" si="1">INDIRECT($A6&amp;"!L17")</f>
        <v>2453.7451829115475</v>
      </c>
      <c r="D6" s="71">
        <f t="shared" ref="D6:D18" ca="1" si="2">C6-B6</f>
        <v>306.5483400110561</v>
      </c>
      <c r="E6" s="72">
        <f t="shared" ref="E6:E18" ca="1" si="3">C6/B6-1</f>
        <v>0.14276676170823843</v>
      </c>
      <c r="F6" s="73">
        <f t="shared" ref="F6:F18" ca="1" si="4">INDIRECT($A6&amp;"!F18")</f>
        <v>0.69162767595904617</v>
      </c>
      <c r="G6" s="71">
        <f t="shared" ref="G6:G18" ca="1" si="5">INDIRECT($A6&amp;"!I18")</f>
        <v>711.77121993904836</v>
      </c>
      <c r="H6" s="71">
        <f t="shared" ref="H6:H18" ca="1" si="6">INDIRECT($A6&amp;"!L18")</f>
        <v>768.65142542013859</v>
      </c>
      <c r="I6" s="71">
        <f t="shared" ref="I6:I18" ca="1" si="7">H6-G6</f>
        <v>56.880205481090229</v>
      </c>
      <c r="J6" s="72">
        <f t="shared" ref="J6:J18" ca="1" si="8">H6/G6-1</f>
        <v>7.9913606911446999E-2</v>
      </c>
      <c r="K6" s="73">
        <f t="shared" ref="K6:K18" ca="1" si="9">INDIRECT($A6&amp;"!F19")</f>
        <v>0.30837232404095377</v>
      </c>
      <c r="L6" s="71">
        <f t="shared" ref="L6:L18" ca="1" si="10">INDIRECT($A6&amp;"!I19")</f>
        <v>5366.6170379794812</v>
      </c>
      <c r="M6" s="71">
        <f t="shared" ref="M6:M18" ca="1" si="11">INDIRECT($A6&amp;"!L19")</f>
        <v>6233.1293507076816</v>
      </c>
      <c r="N6" s="71">
        <f t="shared" ref="N6:N18" ca="1" si="12">M6-L6</f>
        <v>866.51231272820041</v>
      </c>
      <c r="O6" s="72">
        <f t="shared" ref="O6:O18" ca="1" si="13">M6/L6-1</f>
        <v>0.16146341477245407</v>
      </c>
    </row>
    <row r="7" spans="1:15">
      <c r="A7" s="61" t="s">
        <v>22</v>
      </c>
      <c r="B7" s="58">
        <f t="shared" ca="1" si="0"/>
        <v>2114.8746272787894</v>
      </c>
      <c r="C7" s="59">
        <f t="shared" ca="1" si="1"/>
        <v>2465.8149328099798</v>
      </c>
      <c r="D7" s="59">
        <f t="shared" ca="1" si="2"/>
        <v>350.94030553119046</v>
      </c>
      <c r="E7" s="48">
        <f t="shared" ca="1" si="3"/>
        <v>0.16593905898939521</v>
      </c>
      <c r="F7" s="60">
        <f t="shared" ca="1" si="4"/>
        <v>0.80023820607341611</v>
      </c>
      <c r="G7" s="59">
        <f t="shared" ca="1" si="5"/>
        <v>676.12831209122919</v>
      </c>
      <c r="H7" s="59">
        <f t="shared" ca="1" si="6"/>
        <v>730.16016424538805</v>
      </c>
      <c r="I7" s="59">
        <f t="shared" ca="1" si="7"/>
        <v>54.031852154158855</v>
      </c>
      <c r="J7" s="48">
        <f t="shared" ca="1" si="8"/>
        <v>7.9913606911447221E-2</v>
      </c>
      <c r="K7" s="60">
        <f t="shared" ca="1" si="9"/>
        <v>0.19976179392658386</v>
      </c>
      <c r="L7" s="59">
        <f t="shared" ca="1" si="10"/>
        <v>7878.4380576491085</v>
      </c>
      <c r="M7" s="59">
        <f t="shared" ca="1" si="11"/>
        <v>9418.7824200230716</v>
      </c>
      <c r="N7" s="59">
        <f t="shared" ca="1" si="12"/>
        <v>1540.3443623739631</v>
      </c>
      <c r="O7" s="48">
        <f t="shared" ca="1" si="13"/>
        <v>0.19551392688534963</v>
      </c>
    </row>
    <row r="8" spans="1:15">
      <c r="A8" s="69" t="s">
        <v>40</v>
      </c>
      <c r="B8" s="70">
        <f t="shared" ca="1" si="0"/>
        <v>1644.4107593447704</v>
      </c>
      <c r="C8" s="71">
        <f t="shared" ca="1" si="1"/>
        <v>1850.9807541848936</v>
      </c>
      <c r="D8" s="71">
        <f t="shared" ca="1" si="2"/>
        <v>206.56999484012317</v>
      </c>
      <c r="E8" s="72">
        <f t="shared" ca="1" si="3"/>
        <v>0.12561946196607998</v>
      </c>
      <c r="F8" s="73">
        <f t="shared" ca="1" si="4"/>
        <v>0.74168162045216557</v>
      </c>
      <c r="G8" s="71">
        <f t="shared" ca="1" si="5"/>
        <v>631.26644317425564</v>
      </c>
      <c r="H8" s="71">
        <f t="shared" ca="1" si="6"/>
        <v>681.71322157047052</v>
      </c>
      <c r="I8" s="71">
        <f t="shared" ca="1" si="7"/>
        <v>50.446778396214881</v>
      </c>
      <c r="J8" s="72">
        <f t="shared" ca="1" si="8"/>
        <v>7.9913606911447221E-2</v>
      </c>
      <c r="K8" s="73">
        <f t="shared" ca="1" si="9"/>
        <v>0.25831837954783443</v>
      </c>
      <c r="L8" s="71">
        <f t="shared" ca="1" si="10"/>
        <v>4553.3424408014571</v>
      </c>
      <c r="M8" s="71">
        <f t="shared" ca="1" si="11"/>
        <v>5208.1721389000559</v>
      </c>
      <c r="N8" s="71">
        <f t="shared" ca="1" si="12"/>
        <v>654.82969809859878</v>
      </c>
      <c r="O8" s="72">
        <f t="shared" ca="1" si="13"/>
        <v>0.1438129696178394</v>
      </c>
    </row>
    <row r="9" spans="1:15">
      <c r="A9" s="61" t="s">
        <v>23</v>
      </c>
      <c r="B9" s="58">
        <f t="shared" ca="1" si="0"/>
        <v>2155.947620599452</v>
      </c>
      <c r="C9" s="59">
        <f t="shared" ca="1" si="1"/>
        <v>2493.1907179724344</v>
      </c>
      <c r="D9" s="59">
        <f t="shared" ca="1" si="2"/>
        <v>337.24309737298245</v>
      </c>
      <c r="E9" s="48">
        <f t="shared" ca="1" si="3"/>
        <v>0.15642453190918126</v>
      </c>
      <c r="F9" s="60">
        <f t="shared" ca="1" si="4"/>
        <v>0.74122092357557445</v>
      </c>
      <c r="G9" s="59">
        <f t="shared" ca="1" si="5"/>
        <v>676.51088454774469</v>
      </c>
      <c r="H9" s="59">
        <f t="shared" ca="1" si="6"/>
        <v>730.57330944680848</v>
      </c>
      <c r="I9" s="59">
        <f t="shared" ca="1" si="7"/>
        <v>54.062424899063785</v>
      </c>
      <c r="J9" s="48">
        <f t="shared" ca="1" si="8"/>
        <v>7.9913606911446999E-2</v>
      </c>
      <c r="K9" s="60">
        <f t="shared" ca="1" si="9"/>
        <v>0.25877907642442555</v>
      </c>
      <c r="L9" s="59">
        <f t="shared" ca="1" si="10"/>
        <v>6393.49834927334</v>
      </c>
      <c r="M9" s="59">
        <f t="shared" ca="1" si="11"/>
        <v>7541.8558631983487</v>
      </c>
      <c r="N9" s="59">
        <f t="shared" ca="1" si="12"/>
        <v>1148.3575139250088</v>
      </c>
      <c r="O9" s="48">
        <f t="shared" ca="1" si="13"/>
        <v>0.17961332766364557</v>
      </c>
    </row>
    <row r="10" spans="1:15">
      <c r="A10" s="69" t="s">
        <v>24</v>
      </c>
      <c r="B10" s="70">
        <f t="shared" ca="1" si="0"/>
        <v>1324.9990648087535</v>
      </c>
      <c r="C10" s="71">
        <f t="shared" ca="1" si="1"/>
        <v>1466.8735977180929</v>
      </c>
      <c r="D10" s="71">
        <f t="shared" ca="1" si="2"/>
        <v>141.87453290933945</v>
      </c>
      <c r="E10" s="72">
        <f t="shared" ca="1" si="3"/>
        <v>0.10707519475103711</v>
      </c>
      <c r="F10" s="73">
        <f t="shared" ca="1" si="4"/>
        <v>0.80279154587113066</v>
      </c>
      <c r="G10" s="71">
        <f t="shared" ca="1" si="5"/>
        <v>674.40945627166036</v>
      </c>
      <c r="H10" s="71">
        <f t="shared" ca="1" si="6"/>
        <v>728.30394845751653</v>
      </c>
      <c r="I10" s="71">
        <f t="shared" ca="1" si="7"/>
        <v>53.894492185856166</v>
      </c>
      <c r="J10" s="72">
        <f t="shared" ca="1" si="8"/>
        <v>7.9913606911446999E-2</v>
      </c>
      <c r="K10" s="73">
        <f t="shared" ca="1" si="9"/>
        <v>0.19720845412886934</v>
      </c>
      <c r="L10" s="71">
        <f t="shared" ca="1" si="10"/>
        <v>3973.4039715471249</v>
      </c>
      <c r="M10" s="71">
        <f t="shared" ca="1" si="11"/>
        <v>4473.4255890234172</v>
      </c>
      <c r="N10" s="71">
        <f t="shared" ca="1" si="12"/>
        <v>500.02161747629225</v>
      </c>
      <c r="O10" s="72">
        <f t="shared" ca="1" si="13"/>
        <v>0.12584212958381857</v>
      </c>
    </row>
    <row r="11" spans="1:15">
      <c r="A11" s="61" t="s">
        <v>25</v>
      </c>
      <c r="B11" s="58">
        <f t="shared" ca="1" si="0"/>
        <v>2475.5026455026455</v>
      </c>
      <c r="C11" s="59">
        <f t="shared" ca="1" si="1"/>
        <v>2863.8420382906302</v>
      </c>
      <c r="D11" s="59">
        <f t="shared" ca="1" si="2"/>
        <v>388.33939278798471</v>
      </c>
      <c r="E11" s="48">
        <f t="shared" ca="1" si="3"/>
        <v>0.15687294598270696</v>
      </c>
      <c r="F11" s="60">
        <f t="shared" ca="1" si="4"/>
        <v>0.67124127156753588</v>
      </c>
      <c r="G11" s="59">
        <f t="shared" ca="1" si="5"/>
        <v>669.67428762472991</v>
      </c>
      <c r="H11" s="59">
        <f t="shared" ca="1" si="6"/>
        <v>723.19037540467605</v>
      </c>
      <c r="I11" s="59">
        <f t="shared" ca="1" si="7"/>
        <v>53.516087779946133</v>
      </c>
      <c r="J11" s="48">
        <f t="shared" ca="1" si="8"/>
        <v>7.9913606911447221E-2</v>
      </c>
      <c r="K11" s="60">
        <f t="shared" ca="1" si="9"/>
        <v>0.32875872843246412</v>
      </c>
      <c r="L11" s="59">
        <f t="shared" ca="1" si="10"/>
        <v>6162.5424663288613</v>
      </c>
      <c r="M11" s="59">
        <f t="shared" ca="1" si="11"/>
        <v>7234.5054455555864</v>
      </c>
      <c r="N11" s="59">
        <f t="shared" ca="1" si="12"/>
        <v>1071.9629792267251</v>
      </c>
      <c r="O11" s="48">
        <f t="shared" ca="1" si="13"/>
        <v>0.17394816913372324</v>
      </c>
    </row>
    <row r="12" spans="1:15">
      <c r="A12" s="69" t="s">
        <v>26</v>
      </c>
      <c r="B12" s="70">
        <f t="shared" ca="1" si="0"/>
        <v>1138.5124159898603</v>
      </c>
      <c r="C12" s="71">
        <f t="shared" ca="1" si="1"/>
        <v>1265.7403599030056</v>
      </c>
      <c r="D12" s="71">
        <f t="shared" ca="1" si="2"/>
        <v>127.22794391314528</v>
      </c>
      <c r="E12" s="72">
        <f t="shared" ca="1" si="3"/>
        <v>0.11174928101467319</v>
      </c>
      <c r="F12" s="73">
        <f t="shared" ca="1" si="4"/>
        <v>0.83227990594199752</v>
      </c>
      <c r="G12" s="71">
        <f t="shared" ca="1" si="5"/>
        <v>553.28878291187436</v>
      </c>
      <c r="H12" s="71">
        <f t="shared" ca="1" si="6"/>
        <v>597.50408521800682</v>
      </c>
      <c r="I12" s="71">
        <f t="shared" ca="1" si="7"/>
        <v>44.215302306132457</v>
      </c>
      <c r="J12" s="72">
        <f t="shared" ca="1" si="8"/>
        <v>7.9913606911446999E-2</v>
      </c>
      <c r="K12" s="73">
        <f t="shared" ca="1" si="9"/>
        <v>0.16772009405800242</v>
      </c>
      <c r="L12" s="71">
        <f t="shared" ca="1" si="10"/>
        <v>4042.5763150044745</v>
      </c>
      <c r="M12" s="71">
        <f t="shared" ca="1" si="11"/>
        <v>4581.739119416733</v>
      </c>
      <c r="N12" s="71">
        <f t="shared" ca="1" si="12"/>
        <v>539.16280441225854</v>
      </c>
      <c r="O12" s="72">
        <f t="shared" ca="1" si="13"/>
        <v>0.13337108873148429</v>
      </c>
    </row>
    <row r="13" spans="1:15">
      <c r="A13" s="61" t="s">
        <v>27</v>
      </c>
      <c r="B13" s="58">
        <f t="shared" ca="1" si="0"/>
        <v>1738.2425725860905</v>
      </c>
      <c r="C13" s="59">
        <f t="shared" ca="1" si="1"/>
        <v>1968.7684062925205</v>
      </c>
      <c r="D13" s="59">
        <f t="shared" ca="1" si="2"/>
        <v>230.52583370642992</v>
      </c>
      <c r="E13" s="48">
        <f t="shared" ca="1" si="3"/>
        <v>0.13262005967525137</v>
      </c>
      <c r="F13" s="60">
        <f t="shared" ca="1" si="4"/>
        <v>0.74120526671168141</v>
      </c>
      <c r="G13" s="59">
        <f t="shared" ca="1" si="5"/>
        <v>642.32321391969754</v>
      </c>
      <c r="H13" s="59">
        <f t="shared" ca="1" si="6"/>
        <v>693.65357874697372</v>
      </c>
      <c r="I13" s="59">
        <f t="shared" ca="1" si="7"/>
        <v>51.330364827276185</v>
      </c>
      <c r="J13" s="48">
        <f t="shared" ca="1" si="8"/>
        <v>7.9913606911447221E-2</v>
      </c>
      <c r="K13" s="60">
        <f t="shared" ca="1" si="9"/>
        <v>0.2587947332883187</v>
      </c>
      <c r="L13" s="59">
        <f t="shared" ca="1" si="10"/>
        <v>4877.0282434283481</v>
      </c>
      <c r="M13" s="59">
        <f t="shared" ca="1" si="11"/>
        <v>5620.781775459398</v>
      </c>
      <c r="N13" s="59">
        <f t="shared" ca="1" si="12"/>
        <v>743.75353203104987</v>
      </c>
      <c r="O13" s="48">
        <f t="shared" ca="1" si="13"/>
        <v>0.1525013788946652</v>
      </c>
    </row>
    <row r="14" spans="1:15">
      <c r="A14" s="69" t="s">
        <v>28</v>
      </c>
      <c r="B14" s="70">
        <f t="shared" ca="1" si="0"/>
        <v>1501.262711145064</v>
      </c>
      <c r="C14" s="71">
        <f t="shared" ca="1" si="1"/>
        <v>1696.6834185732673</v>
      </c>
      <c r="D14" s="71">
        <f t="shared" ca="1" si="2"/>
        <v>195.42070742820329</v>
      </c>
      <c r="E14" s="72">
        <f t="shared" ca="1" si="3"/>
        <v>0.13017089279407279</v>
      </c>
      <c r="F14" s="73">
        <f t="shared" ca="1" si="4"/>
        <v>0.79135896782955606</v>
      </c>
      <c r="G14" s="71">
        <f t="shared" ca="1" si="5"/>
        <v>621.10350745468202</v>
      </c>
      <c r="H14" s="71">
        <f t="shared" ca="1" si="6"/>
        <v>670.73812900073642</v>
      </c>
      <c r="I14" s="71">
        <f t="shared" ca="1" si="7"/>
        <v>49.634621546054404</v>
      </c>
      <c r="J14" s="72">
        <f t="shared" ca="1" si="8"/>
        <v>7.9913606911446999E-2</v>
      </c>
      <c r="K14" s="73">
        <f t="shared" ca="1" si="9"/>
        <v>0.20864103217044394</v>
      </c>
      <c r="L14" s="71">
        <f t="shared" ca="1" si="10"/>
        <v>4839.6371033360456</v>
      </c>
      <c r="M14" s="71">
        <f t="shared" ca="1" si="11"/>
        <v>5588.0129282090302</v>
      </c>
      <c r="N14" s="71">
        <f t="shared" ca="1" si="12"/>
        <v>748.37582487298459</v>
      </c>
      <c r="O14" s="72">
        <f t="shared" ca="1" si="13"/>
        <v>0.15463469861347989</v>
      </c>
    </row>
    <row r="15" spans="1:15">
      <c r="A15" s="61" t="s">
        <v>29</v>
      </c>
      <c r="B15" s="58">
        <f t="shared" ca="1" si="0"/>
        <v>1579.1163127933294</v>
      </c>
      <c r="C15" s="59">
        <f t="shared" ca="1" si="1"/>
        <v>1774.9881217015795</v>
      </c>
      <c r="D15" s="59">
        <f t="shared" ca="1" si="2"/>
        <v>195.87180890825016</v>
      </c>
      <c r="E15" s="48">
        <f t="shared" ca="1" si="3"/>
        <v>0.12403887371777489</v>
      </c>
      <c r="F15" s="60">
        <f t="shared" ca="1" si="4"/>
        <v>0.75843858084870808</v>
      </c>
      <c r="G15" s="59">
        <f t="shared" ca="1" si="5"/>
        <v>643.01381012053173</v>
      </c>
      <c r="H15" s="59">
        <f t="shared" ca="1" si="6"/>
        <v>694.39936298113582</v>
      </c>
      <c r="I15" s="59">
        <f t="shared" ca="1" si="7"/>
        <v>51.385552860604093</v>
      </c>
      <c r="J15" s="48">
        <f t="shared" ca="1" si="8"/>
        <v>7.9913606911447221E-2</v>
      </c>
      <c r="K15" s="60">
        <f t="shared" ca="1" si="9"/>
        <v>0.24156141915129187</v>
      </c>
      <c r="L15" s="59">
        <f t="shared" ca="1" si="10"/>
        <v>4518.2290906140988</v>
      </c>
      <c r="M15" s="59">
        <f t="shared" ca="1" si="11"/>
        <v>5167.749298235748</v>
      </c>
      <c r="N15" s="59">
        <f t="shared" ca="1" si="12"/>
        <v>649.52020762164921</v>
      </c>
      <c r="O15" s="48">
        <f t="shared" ca="1" si="13"/>
        <v>0.14375548353024503</v>
      </c>
    </row>
    <row r="16" spans="1:15">
      <c r="A16" s="69" t="s">
        <v>30</v>
      </c>
      <c r="B16" s="70">
        <f t="shared" ca="1" si="0"/>
        <v>3317.3798826674588</v>
      </c>
      <c r="C16" s="71">
        <f t="shared" ca="1" si="1"/>
        <v>3839.6906749427962</v>
      </c>
      <c r="D16" s="71">
        <f t="shared" ca="1" si="2"/>
        <v>522.31079227533746</v>
      </c>
      <c r="E16" s="72">
        <f t="shared" ca="1" si="3"/>
        <v>0.15744678353066832</v>
      </c>
      <c r="F16" s="73">
        <f t="shared" ca="1" si="4"/>
        <v>0.49701099064310111</v>
      </c>
      <c r="G16" s="71">
        <f t="shared" ca="1" si="5"/>
        <v>787.43939337342647</v>
      </c>
      <c r="H16" s="71">
        <f t="shared" ca="1" si="6"/>
        <v>850.36651552205888</v>
      </c>
      <c r="I16" s="71">
        <f t="shared" ca="1" si="7"/>
        <v>62.927122148632407</v>
      </c>
      <c r="J16" s="72">
        <f t="shared" ca="1" si="8"/>
        <v>7.9913606911447221E-2</v>
      </c>
      <c r="K16" s="73">
        <f t="shared" ca="1" si="9"/>
        <v>0.50298900935689883</v>
      </c>
      <c r="L16" s="71">
        <f t="shared" ca="1" si="10"/>
        <v>5817.252057727088</v>
      </c>
      <c r="M16" s="71">
        <f t="shared" ca="1" si="11"/>
        <v>6793.4867503811965</v>
      </c>
      <c r="N16" s="71">
        <f t="shared" ca="1" si="12"/>
        <v>976.23469265410858</v>
      </c>
      <c r="O16" s="72">
        <f t="shared" ca="1" si="13"/>
        <v>0.16781715541401909</v>
      </c>
    </row>
    <row r="17" spans="1:15">
      <c r="A17" s="61" t="s">
        <v>31</v>
      </c>
      <c r="B17" s="58">
        <f t="shared" ca="1" si="0"/>
        <v>1650.7085095603445</v>
      </c>
      <c r="C17" s="59">
        <f t="shared" ca="1" si="1"/>
        <v>1876.8727677701163</v>
      </c>
      <c r="D17" s="59">
        <f t="shared" ca="1" si="2"/>
        <v>226.16425820977179</v>
      </c>
      <c r="E17" s="48">
        <f t="shared" ca="1" si="3"/>
        <v>0.13701041516409762</v>
      </c>
      <c r="F17" s="60">
        <f t="shared" ca="1" si="4"/>
        <v>0.77660619665954755</v>
      </c>
      <c r="G17" s="59">
        <f t="shared" ca="1" si="5"/>
        <v>625.16258902569132</v>
      </c>
      <c r="H17" s="59">
        <f t="shared" ca="1" si="6"/>
        <v>675.12158642083295</v>
      </c>
      <c r="I17" s="59">
        <f t="shared" ca="1" si="7"/>
        <v>49.958997395141637</v>
      </c>
      <c r="J17" s="48">
        <f t="shared" ca="1" si="8"/>
        <v>7.9913606911446999E-2</v>
      </c>
      <c r="K17" s="60">
        <f t="shared" ca="1" si="9"/>
        <v>0.22339380334045242</v>
      </c>
      <c r="L17" s="59">
        <f t="shared" ca="1" si="10"/>
        <v>5215.9162500469874</v>
      </c>
      <c r="M17" s="59">
        <f t="shared" ca="1" si="11"/>
        <v>6054.6404601731765</v>
      </c>
      <c r="N17" s="59">
        <f t="shared" ca="1" si="12"/>
        <v>838.72421012618906</v>
      </c>
      <c r="O17" s="48">
        <f t="shared" ca="1" si="13"/>
        <v>0.16080093504542625</v>
      </c>
    </row>
    <row r="18" spans="1:15">
      <c r="A18" s="74" t="s">
        <v>32</v>
      </c>
      <c r="B18" s="75">
        <f t="shared" ca="1" si="0"/>
        <v>1911.9418416592657</v>
      </c>
      <c r="C18" s="76">
        <f t="shared" ca="1" si="1"/>
        <v>2185.7610345359381</v>
      </c>
      <c r="D18" s="76">
        <f t="shared" ca="1" si="2"/>
        <v>273.81919287667233</v>
      </c>
      <c r="E18" s="77">
        <f t="shared" ca="1" si="3"/>
        <v>0.14321523119084012</v>
      </c>
      <c r="F18" s="78">
        <f t="shared" ca="1" si="4"/>
        <v>0.74182655913786222</v>
      </c>
      <c r="G18" s="76">
        <f t="shared" ca="1" si="5"/>
        <v>659.7983415759046</v>
      </c>
      <c r="H18" s="76">
        <f t="shared" ca="1" si="6"/>
        <v>712.5252068854262</v>
      </c>
      <c r="I18" s="76">
        <f t="shared" ca="1" si="7"/>
        <v>52.7268653095216</v>
      </c>
      <c r="J18" s="77">
        <f t="shared" ca="1" si="8"/>
        <v>7.9913606911447221E-2</v>
      </c>
      <c r="K18" s="78">
        <f t="shared" ca="1" si="9"/>
        <v>0.25817344086213784</v>
      </c>
      <c r="L18" s="76">
        <f t="shared" ca="1" si="10"/>
        <v>5509.8072964164367</v>
      </c>
      <c r="M18" s="76">
        <f t="shared" ca="1" si="11"/>
        <v>6418.9054709855027</v>
      </c>
      <c r="N18" s="76">
        <f t="shared" ca="1" si="12"/>
        <v>909.09817456906603</v>
      </c>
      <c r="O18" s="77">
        <f t="shared" ca="1" si="13"/>
        <v>0.16499636478399915</v>
      </c>
    </row>
    <row r="19" spans="1:15">
      <c r="D19" s="32"/>
    </row>
  </sheetData>
  <sortState ref="A2:G14">
    <sortCondition ref="G2:G14"/>
  </sortState>
  <mergeCells count="4">
    <mergeCell ref="B4:E4"/>
    <mergeCell ref="F4:J4"/>
    <mergeCell ref="K4:O4"/>
    <mergeCell ref="A1:O1"/>
  </mergeCells>
  <pageMargins left="0.7" right="0.7" top="0.75" bottom="0.75" header="0.3" footer="0.3"/>
  <pageSetup scale="76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>
      <selection activeCell="F24" sqref="F24"/>
    </sheetView>
  </sheetViews>
  <sheetFormatPr defaultRowHeight="15"/>
  <cols>
    <col min="1" max="1" width="13.85546875" bestFit="1" customWidth="1"/>
    <col min="2" max="2" width="15.7109375" style="99" customWidth="1"/>
    <col min="3" max="3" width="9.7109375" style="102" bestFit="1" customWidth="1"/>
    <col min="4" max="4" width="15.7109375" style="99" customWidth="1"/>
  </cols>
  <sheetData>
    <row r="2" spans="1:4">
      <c r="A2" s="65" t="s">
        <v>15</v>
      </c>
      <c r="B2" s="106" t="s">
        <v>41</v>
      </c>
      <c r="C2" s="107" t="s">
        <v>42</v>
      </c>
      <c r="D2" s="106" t="s">
        <v>43</v>
      </c>
    </row>
    <row r="3" spans="1:4">
      <c r="A3" s="69" t="s">
        <v>21</v>
      </c>
      <c r="B3" s="100">
        <v>73444997</v>
      </c>
      <c r="C3" s="103">
        <f>B3/B$15</f>
        <v>0.1332310251321378</v>
      </c>
      <c r="D3" s="100">
        <f>C3*950100000</f>
        <v>126582796.97804412</v>
      </c>
    </row>
    <row r="4" spans="1:4">
      <c r="A4" s="61" t="s">
        <v>22</v>
      </c>
      <c r="B4" s="105">
        <v>83681365</v>
      </c>
      <c r="C4" s="109">
        <f t="shared" ref="C4:C15" si="0">B4/B$15</f>
        <v>0.15180004763846061</v>
      </c>
      <c r="D4" s="110">
        <f t="shared" ref="D4:D15" si="1">C4*950100000</f>
        <v>144225225.26130143</v>
      </c>
    </row>
    <row r="5" spans="1:4">
      <c r="A5" s="69" t="s">
        <v>40</v>
      </c>
      <c r="B5" s="100">
        <v>44780037</v>
      </c>
      <c r="C5" s="103">
        <f t="shared" si="0"/>
        <v>8.1232084943308816E-2</v>
      </c>
      <c r="D5" s="100">
        <f t="shared" si="1"/>
        <v>77178603.904637709</v>
      </c>
    </row>
    <row r="6" spans="1:4">
      <c r="A6" s="61" t="s">
        <v>23</v>
      </c>
      <c r="B6" s="105">
        <v>76579139</v>
      </c>
      <c r="C6" s="109">
        <f t="shared" si="0"/>
        <v>0.13891643555661762</v>
      </c>
      <c r="D6" s="110">
        <f t="shared" si="1"/>
        <v>131984505.4223424</v>
      </c>
    </row>
    <row r="7" spans="1:4">
      <c r="A7" s="69" t="s">
        <v>24</v>
      </c>
      <c r="B7" s="100">
        <v>24273030</v>
      </c>
      <c r="C7" s="103">
        <f t="shared" si="0"/>
        <v>4.403187149647695E-2</v>
      </c>
      <c r="D7" s="100">
        <f t="shared" si="1"/>
        <v>41834681.108802751</v>
      </c>
    </row>
    <row r="8" spans="1:4">
      <c r="A8" s="61" t="s">
        <v>25</v>
      </c>
      <c r="B8" s="105">
        <v>44991837</v>
      </c>
      <c r="C8" s="109">
        <f t="shared" si="0"/>
        <v>8.1616295335787778E-2</v>
      </c>
      <c r="D8" s="110">
        <f t="shared" si="1"/>
        <v>77543642.19853197</v>
      </c>
    </row>
    <row r="9" spans="1:4">
      <c r="A9" s="69" t="s">
        <v>26</v>
      </c>
      <c r="B9" s="100">
        <v>7628969</v>
      </c>
      <c r="C9" s="103">
        <f t="shared" si="0"/>
        <v>1.3839136797449938E-2</v>
      </c>
      <c r="D9" s="100">
        <f t="shared" si="1"/>
        <v>13148563.871257186</v>
      </c>
    </row>
    <row r="10" spans="1:4">
      <c r="A10" s="61" t="s">
        <v>27</v>
      </c>
      <c r="B10" s="105">
        <v>27312701</v>
      </c>
      <c r="C10" s="109">
        <f t="shared" si="0"/>
        <v>4.9545909210910108E-2</v>
      </c>
      <c r="D10" s="110">
        <f t="shared" si="1"/>
        <v>47073568.341285691</v>
      </c>
    </row>
    <row r="11" spans="1:4">
      <c r="A11" s="69" t="s">
        <v>28</v>
      </c>
      <c r="B11" s="100">
        <v>11511257</v>
      </c>
      <c r="C11" s="103">
        <f t="shared" si="0"/>
        <v>2.0881702407442367E-2</v>
      </c>
      <c r="D11" s="100">
        <f t="shared" si="1"/>
        <v>19839705.457310993</v>
      </c>
    </row>
    <row r="12" spans="1:4">
      <c r="A12" s="61" t="s">
        <v>29</v>
      </c>
      <c r="B12" s="105">
        <v>19990873</v>
      </c>
      <c r="C12" s="109">
        <f t="shared" si="0"/>
        <v>3.6263933717314678E-2</v>
      </c>
      <c r="D12" s="110">
        <f t="shared" si="1"/>
        <v>34454363.424820676</v>
      </c>
    </row>
    <row r="13" spans="1:4">
      <c r="A13" s="69" t="s">
        <v>30</v>
      </c>
      <c r="B13" s="100">
        <v>56267497</v>
      </c>
      <c r="C13" s="103">
        <f t="shared" si="0"/>
        <v>0.10207061900934503</v>
      </c>
      <c r="D13" s="100">
        <f t="shared" si="1"/>
        <v>96977295.12077871</v>
      </c>
    </row>
    <row r="14" spans="1:4">
      <c r="A14" s="61" t="s">
        <v>31</v>
      </c>
      <c r="B14" s="105">
        <v>80798764</v>
      </c>
      <c r="C14" s="109">
        <f t="shared" si="0"/>
        <v>0.14657093875474828</v>
      </c>
      <c r="D14" s="110">
        <f t="shared" si="1"/>
        <v>139257048.91088635</v>
      </c>
    </row>
    <row r="15" spans="1:4">
      <c r="A15" s="74" t="s">
        <v>32</v>
      </c>
      <c r="B15" s="101">
        <f>SUM(B3:B14)</f>
        <v>551260466</v>
      </c>
      <c r="C15" s="104">
        <f t="shared" si="0"/>
        <v>1</v>
      </c>
      <c r="D15" s="101">
        <f t="shared" si="1"/>
        <v>950100000</v>
      </c>
    </row>
    <row r="17" spans="2:2" ht="30.75" customHeight="1">
      <c r="B17" s="108" t="s">
        <v>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Weld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-106412.53968253969</v>
      </c>
      <c r="D5" s="6">
        <f>I5/0.0463</f>
        <v>288.61183168838556</v>
      </c>
      <c r="E5" s="7">
        <v>1701</v>
      </c>
      <c r="F5" s="35">
        <f>E5/E$17</f>
        <v>1.6666503365634279E-2</v>
      </c>
      <c r="G5" s="7">
        <v>22730</v>
      </c>
      <c r="H5" s="34">
        <f>G5/G$17</f>
        <v>1.4103454328727384E-4</v>
      </c>
      <c r="I5" s="40">
        <f>G5/E5</f>
        <v>13.362727807172252</v>
      </c>
      <c r="J5" s="5">
        <f t="shared" ref="J5" si="0">L5*$E5</f>
        <v>24546.436285097192</v>
      </c>
      <c r="K5" s="8">
        <f t="shared" ref="K5" si="1">J5/J$17</f>
        <v>1.3549809166004829E-4</v>
      </c>
      <c r="L5" s="9">
        <f t="shared" ref="L5" si="2">MAX(0,$D5-0)*0.05+MAX(0,$D5-75000)*0.009</f>
        <v>14.430591584419279</v>
      </c>
      <c r="M5" s="10">
        <f t="shared" ref="M5" si="3">L5/$I5-1</f>
        <v>7.9913606911446999E-2</v>
      </c>
      <c r="N5" s="25">
        <f>J5-G5</f>
        <v>1816.436285097192</v>
      </c>
    </row>
    <row r="6" spans="1:14">
      <c r="A6" s="5">
        <v>0</v>
      </c>
      <c r="B6" s="6">
        <v>5000</v>
      </c>
      <c r="C6" s="7">
        <v>2658.8416016116848</v>
      </c>
      <c r="D6" s="6">
        <f t="shared" ref="D6:D16" si="4">I6/0.0463</f>
        <v>37.365935429270415</v>
      </c>
      <c r="E6" s="7">
        <v>3971</v>
      </c>
      <c r="F6" s="35">
        <f t="shared" ref="F6:F16" si="5">E6/E$17</f>
        <v>3.8908103977033343E-2</v>
      </c>
      <c r="G6" s="7">
        <v>6870</v>
      </c>
      <c r="H6" s="34">
        <f t="shared" ref="H6:H16" si="6">G6/G$17</f>
        <v>4.2626806528093763E-5</v>
      </c>
      <c r="I6" s="40">
        <f t="shared" ref="I6:I16" si="7">G6/E6</f>
        <v>1.7300428103752203</v>
      </c>
      <c r="J6" s="5">
        <f t="shared" ref="J6:J16" si="8">L6*$E6</f>
        <v>7419.0064794816408</v>
      </c>
      <c r="K6" s="8">
        <f t="shared" ref="K6:K16" si="9">J6/J$17</f>
        <v>4.0953448733151419E-5</v>
      </c>
      <c r="L6" s="9">
        <f t="shared" ref="L6:L16" si="10">MAX(0,$D6-0)*0.05+MAX(0,$D6-75000)*0.009</f>
        <v>1.8682967714635208</v>
      </c>
      <c r="M6" s="10">
        <f t="shared" ref="M6:M16" si="11">L6/$I6-1</f>
        <v>7.9913606911446999E-2</v>
      </c>
      <c r="N6" s="25">
        <f>J6-G6</f>
        <v>549.00647948164078</v>
      </c>
    </row>
    <row r="7" spans="1:14">
      <c r="A7" s="5">
        <v>5000</v>
      </c>
      <c r="B7" s="6">
        <v>10000</v>
      </c>
      <c r="C7" s="7">
        <v>7614.7406291834004</v>
      </c>
      <c r="D7" s="6">
        <f t="shared" si="4"/>
        <v>68.705346945738313</v>
      </c>
      <c r="E7" s="7">
        <v>5976</v>
      </c>
      <c r="F7" s="35">
        <f t="shared" si="5"/>
        <v>5.855321817344529E-2</v>
      </c>
      <c r="G7" s="7">
        <v>19010</v>
      </c>
      <c r="H7" s="34">
        <f t="shared" si="6"/>
        <v>1.1795277905372088E-4</v>
      </c>
      <c r="I7" s="40">
        <f t="shared" si="7"/>
        <v>3.1810575635876841</v>
      </c>
      <c r="J7" s="5">
        <f t="shared" si="8"/>
        <v>20529.157667386607</v>
      </c>
      <c r="K7" s="8">
        <f t="shared" si="9"/>
        <v>1.1332242509711914E-4</v>
      </c>
      <c r="L7" s="9">
        <f t="shared" si="10"/>
        <v>3.4352673472869157</v>
      </c>
      <c r="M7" s="10">
        <f t="shared" si="11"/>
        <v>7.9913606911446999E-2</v>
      </c>
      <c r="N7" s="25">
        <f t="shared" ref="N7:N16" si="12">J7-G7</f>
        <v>1519.1576673866075</v>
      </c>
    </row>
    <row r="8" spans="1:14">
      <c r="A8" s="5">
        <v>10000</v>
      </c>
      <c r="B8" s="6">
        <v>15000</v>
      </c>
      <c r="C8" s="7">
        <v>12530.054778722792</v>
      </c>
      <c r="D8" s="6">
        <f t="shared" si="4"/>
        <v>1347.7981873890624</v>
      </c>
      <c r="E8" s="7">
        <v>6937</v>
      </c>
      <c r="F8" s="35">
        <f t="shared" si="5"/>
        <v>6.7969155701002343E-2</v>
      </c>
      <c r="G8" s="7">
        <v>432890</v>
      </c>
      <c r="H8" s="34">
        <f t="shared" si="6"/>
        <v>2.6859851932964354E-3</v>
      </c>
      <c r="I8" s="40">
        <f t="shared" si="7"/>
        <v>62.403056076113593</v>
      </c>
      <c r="J8" s="5">
        <f t="shared" si="8"/>
        <v>467483.80129589629</v>
      </c>
      <c r="K8" s="8">
        <f t="shared" si="9"/>
        <v>2.5805441662436561E-3</v>
      </c>
      <c r="L8" s="9">
        <f t="shared" si="10"/>
        <v>67.389909369453122</v>
      </c>
      <c r="M8" s="10">
        <f t="shared" si="11"/>
        <v>7.9913606911446999E-2</v>
      </c>
      <c r="N8" s="25">
        <f t="shared" si="12"/>
        <v>34593.801295896294</v>
      </c>
    </row>
    <row r="9" spans="1:14">
      <c r="A9" s="5">
        <v>15000</v>
      </c>
      <c r="B9" s="6">
        <v>20000</v>
      </c>
      <c r="C9" s="7">
        <v>17553.640242224057</v>
      </c>
      <c r="D9" s="6">
        <f t="shared" si="4"/>
        <v>3685.0231172257663</v>
      </c>
      <c r="E9" s="7">
        <v>7266</v>
      </c>
      <c r="F9" s="35">
        <f t="shared" si="5"/>
        <v>7.1192718080363704E-2</v>
      </c>
      <c r="G9" s="7">
        <v>1239700</v>
      </c>
      <c r="H9" s="34">
        <f t="shared" si="6"/>
        <v>7.6920599785848384E-3</v>
      </c>
      <c r="I9" s="40">
        <f t="shared" si="7"/>
        <v>170.61657032755298</v>
      </c>
      <c r="J9" s="5">
        <f t="shared" si="8"/>
        <v>1338768.8984881211</v>
      </c>
      <c r="K9" s="8">
        <f t="shared" si="9"/>
        <v>7.3901004941030312E-3</v>
      </c>
      <c r="L9" s="9">
        <f t="shared" si="10"/>
        <v>184.25115586128834</v>
      </c>
      <c r="M9" s="10">
        <f t="shared" si="11"/>
        <v>7.9913606911447221E-2</v>
      </c>
      <c r="N9" s="25">
        <f t="shared" si="12"/>
        <v>99068.898488121107</v>
      </c>
    </row>
    <row r="10" spans="1:14">
      <c r="A10" s="5">
        <v>20000</v>
      </c>
      <c r="B10" s="6">
        <v>25000</v>
      </c>
      <c r="C10" s="7">
        <v>22531.998376403735</v>
      </c>
      <c r="D10" s="6">
        <f t="shared" si="4"/>
        <v>6338.8926991645021</v>
      </c>
      <c r="E10" s="7">
        <v>7391</v>
      </c>
      <c r="F10" s="35">
        <f t="shared" si="5"/>
        <v>7.241747582328216E-2</v>
      </c>
      <c r="G10" s="7">
        <v>2169190</v>
      </c>
      <c r="H10" s="34">
        <f t="shared" si="6"/>
        <v>1.3459336601553962E-2</v>
      </c>
      <c r="I10" s="40">
        <f t="shared" si="7"/>
        <v>293.49073197131645</v>
      </c>
      <c r="J10" s="5">
        <f t="shared" si="8"/>
        <v>2342537.7969762422</v>
      </c>
      <c r="K10" s="8">
        <f t="shared" si="9"/>
        <v>1.2930976922483951E-2</v>
      </c>
      <c r="L10" s="9">
        <f t="shared" si="10"/>
        <v>316.94463495822515</v>
      </c>
      <c r="M10" s="10">
        <f t="shared" si="11"/>
        <v>7.9913606911447221E-2</v>
      </c>
      <c r="N10" s="25">
        <f t="shared" si="12"/>
        <v>173347.79697624221</v>
      </c>
    </row>
    <row r="11" spans="1:14">
      <c r="A11" s="5">
        <v>25000</v>
      </c>
      <c r="B11" s="6">
        <v>35000</v>
      </c>
      <c r="C11" s="7">
        <v>29737.110446846018</v>
      </c>
      <c r="D11" s="6">
        <f t="shared" si="4"/>
        <v>10973.501517441264</v>
      </c>
      <c r="E11" s="7">
        <v>13047</v>
      </c>
      <c r="F11" s="35">
        <f t="shared" si="5"/>
        <v>0.12783531417485622</v>
      </c>
      <c r="G11" s="7">
        <v>6628830</v>
      </c>
      <c r="H11" s="34">
        <f t="shared" si="6"/>
        <v>4.1130400861371728E-2</v>
      </c>
      <c r="I11" s="40">
        <f t="shared" si="7"/>
        <v>508.07312025753049</v>
      </c>
      <c r="J11" s="5">
        <f t="shared" si="8"/>
        <v>7158563.7149028089</v>
      </c>
      <c r="K11" s="8">
        <f t="shared" si="9"/>
        <v>3.9515785962995077E-2</v>
      </c>
      <c r="L11" s="9">
        <f t="shared" si="10"/>
        <v>548.67507587206319</v>
      </c>
      <c r="M11" s="10">
        <f t="shared" si="11"/>
        <v>7.9913606911447221E-2</v>
      </c>
      <c r="N11" s="25">
        <f t="shared" si="12"/>
        <v>529733.71490280889</v>
      </c>
    </row>
    <row r="12" spans="1:14">
      <c r="A12" s="5">
        <v>35000</v>
      </c>
      <c r="B12" s="6">
        <v>50000</v>
      </c>
      <c r="C12" s="7">
        <v>42093.443891652845</v>
      </c>
      <c r="D12" s="6">
        <f t="shared" si="4"/>
        <v>19757.867131823485</v>
      </c>
      <c r="E12" s="7">
        <v>14472</v>
      </c>
      <c r="F12" s="35">
        <f t="shared" si="5"/>
        <v>0.14179755244412656</v>
      </c>
      <c r="G12" s="7">
        <v>13238830</v>
      </c>
      <c r="H12" s="34">
        <f t="shared" si="6"/>
        <v>8.2143965803249425E-2</v>
      </c>
      <c r="I12" s="40">
        <f t="shared" si="7"/>
        <v>914.78924820342729</v>
      </c>
      <c r="J12" s="5">
        <f t="shared" si="8"/>
        <v>14296792.656587474</v>
      </c>
      <c r="K12" s="8">
        <f t="shared" si="9"/>
        <v>7.891932251701704E-2</v>
      </c>
      <c r="L12" s="9">
        <f t="shared" si="10"/>
        <v>987.89335659117432</v>
      </c>
      <c r="M12" s="10">
        <f t="shared" si="11"/>
        <v>7.9913606911447221E-2</v>
      </c>
      <c r="N12" s="25">
        <f t="shared" si="12"/>
        <v>1057962.656587474</v>
      </c>
    </row>
    <row r="13" spans="1:14">
      <c r="A13" s="5">
        <v>50000</v>
      </c>
      <c r="B13" s="6">
        <v>75000</v>
      </c>
      <c r="C13" s="7">
        <v>61780.811005647003</v>
      </c>
      <c r="D13" s="6">
        <f t="shared" si="4"/>
        <v>33755.532886697431</v>
      </c>
      <c r="E13" s="7">
        <v>16646</v>
      </c>
      <c r="F13" s="35">
        <f t="shared" si="5"/>
        <v>0.16309853910896424</v>
      </c>
      <c r="G13" s="7">
        <v>26015720</v>
      </c>
      <c r="H13" s="34">
        <f t="shared" si="6"/>
        <v>0.16142169768981943</v>
      </c>
      <c r="I13" s="40">
        <f t="shared" si="7"/>
        <v>1562.881172654091</v>
      </c>
      <c r="J13" s="5">
        <f t="shared" si="8"/>
        <v>28094730.021598272</v>
      </c>
      <c r="K13" s="8">
        <f t="shared" si="9"/>
        <v>0.15508492798777615</v>
      </c>
      <c r="L13" s="9">
        <f t="shared" si="10"/>
        <v>1687.7766443348717</v>
      </c>
      <c r="M13" s="10">
        <f t="shared" si="11"/>
        <v>7.9913606911447221E-2</v>
      </c>
      <c r="N13" s="25">
        <f t="shared" si="12"/>
        <v>2079010.021598272</v>
      </c>
    </row>
    <row r="14" spans="1:14">
      <c r="A14" s="5">
        <v>75000</v>
      </c>
      <c r="B14" s="6">
        <v>100000</v>
      </c>
      <c r="C14" s="7">
        <v>86376.383132748175</v>
      </c>
      <c r="D14" s="6">
        <f t="shared" si="4"/>
        <v>53885.802971614234</v>
      </c>
      <c r="E14" s="7">
        <v>11051</v>
      </c>
      <c r="F14" s="35">
        <f t="shared" si="5"/>
        <v>0.10827838253593439</v>
      </c>
      <c r="G14" s="7">
        <v>27571280</v>
      </c>
      <c r="H14" s="34">
        <f t="shared" si="6"/>
        <v>0.17107359800464353</v>
      </c>
      <c r="I14" s="40">
        <f t="shared" si="7"/>
        <v>2494.9126775857389</v>
      </c>
      <c r="J14" s="5">
        <f t="shared" si="8"/>
        <v>29774600.431965448</v>
      </c>
      <c r="K14" s="8">
        <f t="shared" si="9"/>
        <v>0.16435793333149393</v>
      </c>
      <c r="L14" s="9">
        <f t="shared" si="10"/>
        <v>2694.290148580712</v>
      </c>
      <c r="M14" s="10">
        <f t="shared" si="11"/>
        <v>7.9913606911447221E-2</v>
      </c>
      <c r="N14" s="25">
        <f t="shared" si="12"/>
        <v>2203320.431965448</v>
      </c>
    </row>
    <row r="15" spans="1:14">
      <c r="A15" s="5">
        <v>100000</v>
      </c>
      <c r="B15" s="6">
        <v>250000</v>
      </c>
      <c r="C15" s="7">
        <v>136814.35983935744</v>
      </c>
      <c r="D15" s="6">
        <f t="shared" si="4"/>
        <v>98686.235221664188</v>
      </c>
      <c r="E15" s="7">
        <v>12450</v>
      </c>
      <c r="F15" s="35">
        <f t="shared" si="5"/>
        <v>0.12198587119467769</v>
      </c>
      <c r="G15" s="7">
        <v>56886200</v>
      </c>
      <c r="H15" s="34">
        <f t="shared" si="6"/>
        <v>0.35296609046847854</v>
      </c>
      <c r="I15" s="40">
        <f t="shared" si="7"/>
        <v>4569.1726907630518</v>
      </c>
      <c r="J15" s="5">
        <f t="shared" si="8"/>
        <v>64086224.082073435</v>
      </c>
      <c r="K15" s="8">
        <f t="shared" si="9"/>
        <v>0.35376056075770179</v>
      </c>
      <c r="L15" s="9">
        <f t="shared" si="10"/>
        <v>5147.4878780781874</v>
      </c>
      <c r="M15" s="10">
        <f t="shared" si="11"/>
        <v>0.12656890567612944</v>
      </c>
      <c r="N15" s="25">
        <f t="shared" si="12"/>
        <v>7200024.0820734352</v>
      </c>
    </row>
    <row r="16" spans="1:14">
      <c r="A16" s="11">
        <v>250000</v>
      </c>
      <c r="B16" s="12" t="s">
        <v>11</v>
      </c>
      <c r="C16" s="13">
        <v>576152.87944492628</v>
      </c>
      <c r="D16" s="6">
        <f t="shared" si="4"/>
        <v>504551.74687499413</v>
      </c>
      <c r="E16" s="13">
        <v>1153</v>
      </c>
      <c r="F16" s="35">
        <f t="shared" si="5"/>
        <v>1.1297165420679789E-2</v>
      </c>
      <c r="G16" s="13">
        <v>26934940</v>
      </c>
      <c r="H16" s="34">
        <f t="shared" si="6"/>
        <v>0.16712525127013303</v>
      </c>
      <c r="I16" s="40">
        <f t="shared" si="7"/>
        <v>23360.745880312228</v>
      </c>
      <c r="J16" s="11">
        <f t="shared" si="8"/>
        <v>33544866.684665229</v>
      </c>
      <c r="K16" s="14">
        <f t="shared" si="9"/>
        <v>0.185170073894695</v>
      </c>
      <c r="L16" s="15">
        <f t="shared" si="10"/>
        <v>29093.553065624656</v>
      </c>
      <c r="M16" s="16">
        <f t="shared" si="11"/>
        <v>0.24540343081013849</v>
      </c>
      <c r="N16" s="25">
        <f t="shared" si="12"/>
        <v>6609926.6846652292</v>
      </c>
    </row>
    <row r="17" spans="1:14">
      <c r="A17" s="89" t="s">
        <v>12</v>
      </c>
      <c r="B17" s="90"/>
      <c r="C17" s="41">
        <v>54906.420669991472</v>
      </c>
      <c r="D17" s="18">
        <f>SUMPRODUCT(D5:D16,F5:F16)</f>
        <v>34106.183861626982</v>
      </c>
      <c r="E17" s="17">
        <f>SUM(E5:E16)</f>
        <v>102061</v>
      </c>
      <c r="F17" s="19">
        <f>SUM(F5:F16)</f>
        <v>0.99999999999999989</v>
      </c>
      <c r="G17" s="20">
        <f>SUM(G5:G16)</f>
        <v>161166190</v>
      </c>
      <c r="H17" s="36">
        <f>SUM(H5:H16)</f>
        <v>0.99999999999999989</v>
      </c>
      <c r="I17" s="22">
        <f>G17/$E17</f>
        <v>1579.1163127933294</v>
      </c>
      <c r="J17" s="20">
        <f>SUM(J5:J16)</f>
        <v>181157062.6889849</v>
      </c>
      <c r="K17" s="21">
        <f>J17/J$17</f>
        <v>1</v>
      </c>
      <c r="L17" s="23">
        <f>J17/$E17</f>
        <v>1774.9881217015795</v>
      </c>
      <c r="M17" s="66">
        <f>SUMPRODUCT($H5:$H16,M5:M16)</f>
        <v>0.12403887371777478</v>
      </c>
      <c r="N17" s="26">
        <f>SUM(N5:N16)</f>
        <v>19990872.688984893</v>
      </c>
    </row>
    <row r="18" spans="1:14">
      <c r="A18" s="79" t="s">
        <v>37</v>
      </c>
      <c r="B18" s="80"/>
      <c r="C18" s="80"/>
      <c r="D18" s="81"/>
      <c r="E18" s="46">
        <f>SUM(E5:E13)</f>
        <v>77407</v>
      </c>
      <c r="F18" s="47">
        <f>SUM(F5:F13)</f>
        <v>0.75843858084870808</v>
      </c>
      <c r="G18" s="49">
        <f>SUM(G5:G13)</f>
        <v>49773770</v>
      </c>
      <c r="H18" s="50">
        <f>SUM(H5:H13)</f>
        <v>0.3088350602567449</v>
      </c>
      <c r="I18" s="51">
        <f t="shared" ref="I18:I19" si="13">G18/E18</f>
        <v>643.01381012053173</v>
      </c>
      <c r="J18" s="49">
        <f>SUM(J5:J13)</f>
        <v>53751371.490280777</v>
      </c>
      <c r="K18" s="50">
        <f>SUM(K5:K13)</f>
        <v>0.29671143201610922</v>
      </c>
      <c r="L18" s="52">
        <f>J18/E18</f>
        <v>694.39936298113582</v>
      </c>
      <c r="M18" s="50">
        <f t="shared" ref="M18:M19" si="14">L18/$I18-1</f>
        <v>7.9913606911447221E-2</v>
      </c>
      <c r="N18" s="53">
        <f t="shared" ref="N18:N19" si="15">J18-G18</f>
        <v>3977601.4902807772</v>
      </c>
    </row>
    <row r="19" spans="1:14">
      <c r="A19" s="82" t="s">
        <v>38</v>
      </c>
      <c r="B19" s="83"/>
      <c r="C19" s="83"/>
      <c r="D19" s="84"/>
      <c r="E19" s="54">
        <f>SUM(E14:E16)</f>
        <v>24654</v>
      </c>
      <c r="F19" s="16">
        <f>SUM(F14:F16)</f>
        <v>0.24156141915129187</v>
      </c>
      <c r="G19" s="55">
        <f>SUM(G14:G16)</f>
        <v>111392420</v>
      </c>
      <c r="H19" s="14">
        <f>SUM(H14:H16)</f>
        <v>0.6911649397432551</v>
      </c>
      <c r="I19" s="56">
        <f t="shared" si="13"/>
        <v>4518.2290906140988</v>
      </c>
      <c r="J19" s="55">
        <f>SUM(J14:J16)</f>
        <v>127405691.19870412</v>
      </c>
      <c r="K19" s="14">
        <f>SUM(K14:K16)</f>
        <v>0.70328856798389072</v>
      </c>
      <c r="L19" s="15">
        <f>J19/E19</f>
        <v>5167.749298235748</v>
      </c>
      <c r="M19" s="14">
        <f t="shared" si="14"/>
        <v>0.14375548353024503</v>
      </c>
      <c r="N19" s="57">
        <f t="shared" si="15"/>
        <v>16013271.198704123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A4:B4"/>
    <mergeCell ref="A17:B17"/>
    <mergeCell ref="J3:N3"/>
    <mergeCell ref="A5:B5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Mesa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-54788.456913827657</v>
      </c>
      <c r="D5" s="6">
        <f>I5/0.0463</f>
        <v>47.178590442223545</v>
      </c>
      <c r="E5" s="7">
        <v>998</v>
      </c>
      <c r="F5" s="35">
        <f>E5/E$17</f>
        <v>1.6942534589593414E-2</v>
      </c>
      <c r="G5" s="7">
        <v>2180</v>
      </c>
      <c r="H5" s="34">
        <f>G5/G$17</f>
        <v>2.4651743240107526E-5</v>
      </c>
      <c r="I5" s="40">
        <f>G5/E5</f>
        <v>2.1843687374749501</v>
      </c>
      <c r="J5" s="5">
        <f t="shared" ref="J5" si="0">L5*$E5</f>
        <v>2354.2116630669548</v>
      </c>
      <c r="K5" s="8">
        <f t="shared" ref="K5" si="1">J5/J$17</f>
        <v>2.3555511054849051E-5</v>
      </c>
      <c r="L5" s="9">
        <f t="shared" ref="L5" si="2">MAX(0,$D5-0)*0.05+MAX(0,$D5-75000)*0.009</f>
        <v>2.3589295221111772</v>
      </c>
      <c r="M5" s="10">
        <f t="shared" ref="M5" si="3">L5/$I5-1</f>
        <v>7.9913606911446999E-2</v>
      </c>
      <c r="N5" s="25">
        <f>J5-G5</f>
        <v>174.21166306695477</v>
      </c>
    </row>
    <row r="6" spans="1:14">
      <c r="A6" s="5">
        <v>0</v>
      </c>
      <c r="B6" s="6">
        <v>5000</v>
      </c>
      <c r="C6" s="7">
        <v>2643.7839721254354</v>
      </c>
      <c r="D6" s="6">
        <f t="shared" ref="D6:D16" si="4">I6/0.0463</f>
        <v>114.6890827131042</v>
      </c>
      <c r="E6" s="7">
        <v>2870</v>
      </c>
      <c r="F6" s="35">
        <f t="shared" ref="F6:F16" si="5">E6/E$17</f>
        <v>4.8722519310754601E-2</v>
      </c>
      <c r="G6" s="7">
        <v>15240</v>
      </c>
      <c r="H6" s="34">
        <f t="shared" ref="H6:H16" si="6">G6/G$17</f>
        <v>1.7233603989873336E-4</v>
      </c>
      <c r="I6" s="40">
        <f t="shared" ref="I6:I16" si="7">G6/E6</f>
        <v>5.3101045296167246</v>
      </c>
      <c r="J6" s="5">
        <f t="shared" ref="J6:J16" si="8">L6*$E6</f>
        <v>16457.883369330451</v>
      </c>
      <c r="K6" s="8">
        <f t="shared" ref="K6:K16" si="9">J6/J$17</f>
        <v>1.6467247177793555E-4</v>
      </c>
      <c r="L6" s="9">
        <f t="shared" ref="L6:L16" si="10">MAX(0,$D6-0)*0.05+MAX(0,$D6-75000)*0.009</f>
        <v>5.7344541356552101</v>
      </c>
      <c r="M6" s="10">
        <f t="shared" ref="M6:M16" si="11">L6/$I6-1</f>
        <v>7.9913606911446999E-2</v>
      </c>
      <c r="N6" s="25">
        <f>J6-G6</f>
        <v>1217.8833693304514</v>
      </c>
    </row>
    <row r="7" spans="1:14">
      <c r="A7" s="5">
        <v>5000</v>
      </c>
      <c r="B7" s="6">
        <v>10000</v>
      </c>
      <c r="C7" s="7">
        <v>7603.5725075528699</v>
      </c>
      <c r="D7" s="6">
        <f t="shared" si="4"/>
        <v>82.760750741149167</v>
      </c>
      <c r="E7" s="7">
        <v>3972</v>
      </c>
      <c r="F7" s="35">
        <f t="shared" si="5"/>
        <v>6.7430608607079195E-2</v>
      </c>
      <c r="G7" s="7">
        <v>15220</v>
      </c>
      <c r="H7" s="34">
        <f t="shared" si="6"/>
        <v>1.7210987711671402E-4</v>
      </c>
      <c r="I7" s="40">
        <f t="shared" si="7"/>
        <v>3.8318227593152066</v>
      </c>
      <c r="J7" s="5">
        <f t="shared" si="8"/>
        <v>16436.285097192227</v>
      </c>
      <c r="K7" s="8">
        <f t="shared" si="9"/>
        <v>1.6445636617192779E-4</v>
      </c>
      <c r="L7" s="9">
        <f t="shared" si="10"/>
        <v>4.1380375370574587</v>
      </c>
      <c r="M7" s="10">
        <f t="shared" si="11"/>
        <v>7.9913606911447221E-2</v>
      </c>
      <c r="N7" s="25">
        <f t="shared" ref="N7:N16" si="12">J7-G7</f>
        <v>1216.2850971922271</v>
      </c>
    </row>
    <row r="8" spans="1:14">
      <c r="A8" s="5">
        <v>10000</v>
      </c>
      <c r="B8" s="6">
        <v>15000</v>
      </c>
      <c r="C8" s="7">
        <v>12545.828408842197</v>
      </c>
      <c r="D8" s="6">
        <f t="shared" si="4"/>
        <v>1520.8606029836719</v>
      </c>
      <c r="E8" s="7">
        <v>4569</v>
      </c>
      <c r="F8" s="35">
        <f t="shared" si="5"/>
        <v>7.7565571683218745E-2</v>
      </c>
      <c r="G8" s="7">
        <v>321730</v>
      </c>
      <c r="H8" s="34">
        <f t="shared" si="6"/>
        <v>3.6381675929540343E-3</v>
      </c>
      <c r="I8" s="40">
        <f t="shared" si="7"/>
        <v>70.415845918144015</v>
      </c>
      <c r="J8" s="5">
        <f t="shared" si="8"/>
        <v>347440.60475161986</v>
      </c>
      <c r="K8" s="8">
        <f t="shared" si="9"/>
        <v>3.4763828310443051E-3</v>
      </c>
      <c r="L8" s="9">
        <f t="shared" si="10"/>
        <v>76.043030149183593</v>
      </c>
      <c r="M8" s="10">
        <f t="shared" si="11"/>
        <v>7.9913606911446999E-2</v>
      </c>
      <c r="N8" s="25">
        <f t="shared" si="12"/>
        <v>25710.60475161986</v>
      </c>
    </row>
    <row r="9" spans="1:14">
      <c r="A9" s="5">
        <v>15000</v>
      </c>
      <c r="B9" s="6">
        <v>20000</v>
      </c>
      <c r="C9" s="7">
        <v>17504.752518615856</v>
      </c>
      <c r="D9" s="6">
        <f t="shared" si="4"/>
        <v>3935.0386791658507</v>
      </c>
      <c r="E9" s="7">
        <v>4566</v>
      </c>
      <c r="F9" s="35">
        <f t="shared" si="5"/>
        <v>7.7514642220524579E-2</v>
      </c>
      <c r="G9" s="7">
        <v>831890</v>
      </c>
      <c r="H9" s="34">
        <f t="shared" si="6"/>
        <v>9.407127836703234E-3</v>
      </c>
      <c r="I9" s="40">
        <f t="shared" si="7"/>
        <v>182.19229084537889</v>
      </c>
      <c r="J9" s="5">
        <f t="shared" si="8"/>
        <v>898369.33045356371</v>
      </c>
      <c r="K9" s="8">
        <f t="shared" si="9"/>
        <v>8.9888046290909993E-3</v>
      </c>
      <c r="L9" s="9">
        <f t="shared" si="10"/>
        <v>196.75193395829254</v>
      </c>
      <c r="M9" s="10">
        <f t="shared" si="11"/>
        <v>7.9913606911446999E-2</v>
      </c>
      <c r="N9" s="25">
        <f t="shared" si="12"/>
        <v>66479.330453563714</v>
      </c>
    </row>
    <row r="10" spans="1:14">
      <c r="A10" s="5">
        <v>20000</v>
      </c>
      <c r="B10" s="6">
        <v>25000</v>
      </c>
      <c r="C10" s="7">
        <v>22473.071641107806</v>
      </c>
      <c r="D10" s="6">
        <f t="shared" si="4"/>
        <v>7057.6766310057064</v>
      </c>
      <c r="E10" s="7">
        <v>4369</v>
      </c>
      <c r="F10" s="35">
        <f t="shared" si="5"/>
        <v>7.4170274170274164E-2</v>
      </c>
      <c r="G10" s="7">
        <v>1427660</v>
      </c>
      <c r="H10" s="34">
        <f t="shared" si="6"/>
        <v>1.6144177868886198E-2</v>
      </c>
      <c r="I10" s="40">
        <f t="shared" si="7"/>
        <v>326.77042801556422</v>
      </c>
      <c r="J10" s="5">
        <f t="shared" si="8"/>
        <v>1541749.4600431966</v>
      </c>
      <c r="K10" s="8">
        <f t="shared" si="9"/>
        <v>1.5426266473654035E-2</v>
      </c>
      <c r="L10" s="9">
        <f t="shared" si="10"/>
        <v>352.88383155028532</v>
      </c>
      <c r="M10" s="10">
        <f t="shared" si="11"/>
        <v>7.9913606911446999E-2</v>
      </c>
      <c r="N10" s="25">
        <f t="shared" si="12"/>
        <v>114089.46004319657</v>
      </c>
    </row>
    <row r="11" spans="1:14">
      <c r="A11" s="5">
        <v>25000</v>
      </c>
      <c r="B11" s="6">
        <v>35000</v>
      </c>
      <c r="C11" s="7">
        <v>29827.740371293989</v>
      </c>
      <c r="D11" s="6">
        <f t="shared" si="4"/>
        <v>11560.072700418379</v>
      </c>
      <c r="E11" s="7">
        <v>7218</v>
      </c>
      <c r="F11" s="35">
        <f t="shared" si="5"/>
        <v>0.1225362872421696</v>
      </c>
      <c r="G11" s="7">
        <v>3863300</v>
      </c>
      <c r="H11" s="34">
        <f t="shared" si="6"/>
        <v>4.3686733788764864E-2</v>
      </c>
      <c r="I11" s="40">
        <f t="shared" si="7"/>
        <v>535.23136602937097</v>
      </c>
      <c r="J11" s="5">
        <f t="shared" si="8"/>
        <v>4172030.2375809932</v>
      </c>
      <c r="K11" s="8">
        <f t="shared" si="9"/>
        <v>4.1744039384494648E-2</v>
      </c>
      <c r="L11" s="9">
        <f t="shared" si="10"/>
        <v>578.00363502091898</v>
      </c>
      <c r="M11" s="10">
        <f t="shared" si="11"/>
        <v>7.9913606911446999E-2</v>
      </c>
      <c r="N11" s="25">
        <f t="shared" si="12"/>
        <v>308730.23758099321</v>
      </c>
    </row>
    <row r="12" spans="1:14">
      <c r="A12" s="5">
        <v>35000</v>
      </c>
      <c r="B12" s="6">
        <v>50000</v>
      </c>
      <c r="C12" s="7">
        <v>42231.514964135546</v>
      </c>
      <c r="D12" s="6">
        <f t="shared" si="4"/>
        <v>19350.139349722664</v>
      </c>
      <c r="E12" s="7">
        <v>8086</v>
      </c>
      <c r="F12" s="35">
        <f t="shared" si="5"/>
        <v>0.13727187844834904</v>
      </c>
      <c r="G12" s="7">
        <v>7244340</v>
      </c>
      <c r="H12" s="34">
        <f t="shared" si="6"/>
        <v>8.1920004414697503E-2</v>
      </c>
      <c r="I12" s="40">
        <f t="shared" si="7"/>
        <v>895.91145189215933</v>
      </c>
      <c r="J12" s="5">
        <f t="shared" si="8"/>
        <v>7823261.339092873</v>
      </c>
      <c r="K12" s="8">
        <f t="shared" si="9"/>
        <v>7.8277124291323483E-2</v>
      </c>
      <c r="L12" s="9">
        <f t="shared" si="10"/>
        <v>967.50696748613325</v>
      </c>
      <c r="M12" s="10">
        <f t="shared" si="11"/>
        <v>7.9913606911447221E-2</v>
      </c>
      <c r="N12" s="25">
        <f t="shared" si="12"/>
        <v>578921.33909287304</v>
      </c>
    </row>
    <row r="13" spans="1:14">
      <c r="A13" s="5">
        <v>50000</v>
      </c>
      <c r="B13" s="6">
        <v>75000</v>
      </c>
      <c r="C13" s="7">
        <v>61638.970602989866</v>
      </c>
      <c r="D13" s="6">
        <f t="shared" si="4"/>
        <v>33005.635660314023</v>
      </c>
      <c r="E13" s="7">
        <v>9967</v>
      </c>
      <c r="F13" s="35">
        <f t="shared" si="5"/>
        <v>0.16920465155759273</v>
      </c>
      <c r="G13" s="7">
        <v>15231180</v>
      </c>
      <c r="H13" s="34">
        <f t="shared" si="6"/>
        <v>0.17223630211186283</v>
      </c>
      <c r="I13" s="40">
        <f t="shared" si="7"/>
        <v>1528.1609310725394</v>
      </c>
      <c r="J13" s="5">
        <f t="shared" si="8"/>
        <v>16448358.531317493</v>
      </c>
      <c r="K13" s="8">
        <f t="shared" si="9"/>
        <v>0.16457716920568613</v>
      </c>
      <c r="L13" s="9">
        <f t="shared" si="10"/>
        <v>1650.2817830157012</v>
      </c>
      <c r="M13" s="10">
        <f t="shared" si="11"/>
        <v>7.9913606911446999E-2</v>
      </c>
      <c r="N13" s="25">
        <f t="shared" si="12"/>
        <v>1217178.5313174929</v>
      </c>
    </row>
    <row r="14" spans="1:14">
      <c r="A14" s="5">
        <v>75000</v>
      </c>
      <c r="B14" s="6">
        <v>100000</v>
      </c>
      <c r="C14" s="7">
        <v>86253.917279097586</v>
      </c>
      <c r="D14" s="6">
        <f t="shared" si="4"/>
        <v>52624.406010602383</v>
      </c>
      <c r="E14" s="7">
        <v>5851</v>
      </c>
      <c r="F14" s="35">
        <f t="shared" si="5"/>
        <v>9.9329428741193451E-2</v>
      </c>
      <c r="G14" s="7">
        <v>14256020</v>
      </c>
      <c r="H14" s="34">
        <f t="shared" si="6"/>
        <v>0.16120905718616407</v>
      </c>
      <c r="I14" s="40">
        <f t="shared" si="7"/>
        <v>2436.5099982908905</v>
      </c>
      <c r="J14" s="5">
        <f t="shared" si="8"/>
        <v>15395269.978401728</v>
      </c>
      <c r="K14" s="8">
        <f t="shared" si="9"/>
        <v>0.15404029206795833</v>
      </c>
      <c r="L14" s="9">
        <f t="shared" si="10"/>
        <v>2631.2203005301194</v>
      </c>
      <c r="M14" s="10">
        <f t="shared" si="11"/>
        <v>7.9913606911447221E-2</v>
      </c>
      <c r="N14" s="25">
        <f t="shared" si="12"/>
        <v>1139249.978401728</v>
      </c>
    </row>
    <row r="15" spans="1:14">
      <c r="A15" s="5">
        <v>100000</v>
      </c>
      <c r="B15" s="6">
        <v>250000</v>
      </c>
      <c r="C15" s="7">
        <v>136385.21029281279</v>
      </c>
      <c r="D15" s="6">
        <f t="shared" si="4"/>
        <v>98248.872654517705</v>
      </c>
      <c r="E15" s="7">
        <v>5635</v>
      </c>
      <c r="F15" s="35">
        <f t="shared" si="5"/>
        <v>9.5662507427213314E-2</v>
      </c>
      <c r="G15" s="7">
        <v>25633180</v>
      </c>
      <c r="H15" s="34">
        <f t="shared" si="6"/>
        <v>0.28986356504011901</v>
      </c>
      <c r="I15" s="40">
        <f t="shared" si="7"/>
        <v>4548.92280390417</v>
      </c>
      <c r="J15" s="5">
        <f t="shared" si="8"/>
        <v>28860686.447084229</v>
      </c>
      <c r="K15" s="8">
        <f t="shared" si="9"/>
        <v>0.28877106902493932</v>
      </c>
      <c r="L15" s="9">
        <f t="shared" si="10"/>
        <v>5121.6834866165445</v>
      </c>
      <c r="M15" s="10">
        <f t="shared" si="11"/>
        <v>0.12591127776905675</v>
      </c>
      <c r="N15" s="25">
        <f t="shared" si="12"/>
        <v>3227506.4470842294</v>
      </c>
    </row>
    <row r="16" spans="1:14">
      <c r="A16" s="11">
        <v>250000</v>
      </c>
      <c r="B16" s="12" t="s">
        <v>11</v>
      </c>
      <c r="C16" s="13">
        <v>596713.00995024876</v>
      </c>
      <c r="D16" s="6">
        <f t="shared" si="4"/>
        <v>526254.795138777</v>
      </c>
      <c r="E16" s="13">
        <v>804</v>
      </c>
      <c r="F16" s="35">
        <f t="shared" si="5"/>
        <v>1.3649096002037179E-2</v>
      </c>
      <c r="G16" s="13">
        <v>19589940</v>
      </c>
      <c r="H16" s="34">
        <f t="shared" si="6"/>
        <v>0.22152576649959269</v>
      </c>
      <c r="I16" s="40">
        <f t="shared" si="7"/>
        <v>24365.597014925374</v>
      </c>
      <c r="J16" s="11">
        <f t="shared" si="8"/>
        <v>24420722.46220303</v>
      </c>
      <c r="K16" s="14">
        <f t="shared" si="9"/>
        <v>0.24434616774280415</v>
      </c>
      <c r="L16" s="15">
        <f t="shared" si="10"/>
        <v>30374.032913187846</v>
      </c>
      <c r="M16" s="16">
        <f t="shared" si="11"/>
        <v>0.24659506165935308</v>
      </c>
      <c r="N16" s="25">
        <f t="shared" si="12"/>
        <v>4830782.4622030295</v>
      </c>
    </row>
    <row r="17" spans="1:14">
      <c r="A17" s="89" t="s">
        <v>12</v>
      </c>
      <c r="B17" s="90"/>
      <c r="C17" s="41">
        <v>53351.885780252611</v>
      </c>
      <c r="D17" s="18">
        <f>SUMPRODUCT(D5:D16,F5:F16)</f>
        <v>32424.680586286479</v>
      </c>
      <c r="E17" s="17">
        <f>SUM(E5:E16)</f>
        <v>58905</v>
      </c>
      <c r="F17" s="19">
        <f>SUM(F5:F16)</f>
        <v>1</v>
      </c>
      <c r="G17" s="20">
        <f>SUM(G5:G16)</f>
        <v>88431880</v>
      </c>
      <c r="H17" s="36">
        <f>SUM(H5:H16)</f>
        <v>1</v>
      </c>
      <c r="I17" s="22">
        <f>G17/$E17</f>
        <v>1501.262711145064</v>
      </c>
      <c r="J17" s="20">
        <f>SUM(J5:J16)</f>
        <v>99943136.771058306</v>
      </c>
      <c r="K17" s="21">
        <f>J17/J$17</f>
        <v>1</v>
      </c>
      <c r="L17" s="23">
        <f>J17/$E17</f>
        <v>1696.6834185732673</v>
      </c>
      <c r="M17" s="66">
        <f>SUMPRODUCT($H5:$H16,M5:M16)</f>
        <v>0.13017089279407287</v>
      </c>
      <c r="N17" s="26">
        <f>SUM(N5:N16)</f>
        <v>11511256.771058315</v>
      </c>
    </row>
    <row r="18" spans="1:14">
      <c r="A18" s="79" t="s">
        <v>37</v>
      </c>
      <c r="B18" s="80"/>
      <c r="C18" s="80"/>
      <c r="D18" s="81"/>
      <c r="E18" s="46">
        <f>SUM(E5:E13)</f>
        <v>46615</v>
      </c>
      <c r="F18" s="47">
        <f>SUM(F5:F13)</f>
        <v>0.79135896782955606</v>
      </c>
      <c r="G18" s="49">
        <f>SUM(G5:G13)</f>
        <v>28952740</v>
      </c>
      <c r="H18" s="50">
        <f>SUM(H5:H13)</f>
        <v>0.32740161127412426</v>
      </c>
      <c r="I18" s="51">
        <f t="shared" ref="I18:I19" si="13">G18/E18</f>
        <v>621.10350745468202</v>
      </c>
      <c r="J18" s="49">
        <f>SUM(J5:J13)</f>
        <v>31266457.883369327</v>
      </c>
      <c r="K18" s="50">
        <f>SUM(K5:K13)</f>
        <v>0.31284247116429831</v>
      </c>
      <c r="L18" s="52">
        <f>J18/E18</f>
        <v>670.73812900073642</v>
      </c>
      <c r="M18" s="50">
        <f t="shared" ref="M18:M19" si="14">L18/$I18-1</f>
        <v>7.9913606911446999E-2</v>
      </c>
      <c r="N18" s="53">
        <f t="shared" ref="N18:N19" si="15">J18-G18</f>
        <v>2313717.8833693266</v>
      </c>
    </row>
    <row r="19" spans="1:14">
      <c r="A19" s="82" t="s">
        <v>38</v>
      </c>
      <c r="B19" s="83"/>
      <c r="C19" s="83"/>
      <c r="D19" s="84"/>
      <c r="E19" s="54">
        <f>SUM(E14:E16)</f>
        <v>12290</v>
      </c>
      <c r="F19" s="16">
        <f>SUM(F14:F16)</f>
        <v>0.20864103217044394</v>
      </c>
      <c r="G19" s="55">
        <f>SUM(G14:G16)</f>
        <v>59479140</v>
      </c>
      <c r="H19" s="14">
        <f>SUM(H14:H16)</f>
        <v>0.67259838872587574</v>
      </c>
      <c r="I19" s="56">
        <f t="shared" si="13"/>
        <v>4839.6371033360456</v>
      </c>
      <c r="J19" s="55">
        <f>SUM(J14:J16)</f>
        <v>68676678.88768898</v>
      </c>
      <c r="K19" s="14">
        <f>SUM(K14:K16)</f>
        <v>0.6871575288357018</v>
      </c>
      <c r="L19" s="15">
        <f>J19/E19</f>
        <v>5588.0129282090302</v>
      </c>
      <c r="M19" s="14">
        <f t="shared" si="14"/>
        <v>0.15463469861347989</v>
      </c>
      <c r="N19" s="57">
        <f t="shared" si="15"/>
        <v>9197538.8876889795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Larimer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-104168.23083778966</v>
      </c>
      <c r="D5" s="6">
        <f>I5/0.0463</f>
        <v>350.73129978478727</v>
      </c>
      <c r="E5" s="7">
        <v>2244</v>
      </c>
      <c r="F5" s="35">
        <f>E5/E$17</f>
        <v>1.8939905469277516E-2</v>
      </c>
      <c r="G5" s="7">
        <v>36440</v>
      </c>
      <c r="H5" s="34">
        <f>G5/G$17</f>
        <v>1.7693874413696184E-4</v>
      </c>
      <c r="I5" s="40">
        <f>G5/E5</f>
        <v>16.23885918003565</v>
      </c>
      <c r="J5" s="5">
        <f t="shared" ref="J5" si="0">L5*$E5</f>
        <v>39352.051835853126</v>
      </c>
      <c r="K5" s="8">
        <f t="shared" ref="K5" si="1">J5/J$17</f>
        <v>1.6870490307059789E-4</v>
      </c>
      <c r="L5" s="9">
        <f t="shared" ref="L5" si="2">MAX(0,$D5-0)*0.05+MAX(0,$D5-75000)*0.009</f>
        <v>17.536564989239363</v>
      </c>
      <c r="M5" s="10">
        <f t="shared" ref="M5" si="3">L5/$I5-1</f>
        <v>7.9913606911446999E-2</v>
      </c>
      <c r="N5" s="25">
        <f>J5-G5</f>
        <v>2912.0518358531262</v>
      </c>
    </row>
    <row r="6" spans="1:14">
      <c r="A6" s="5">
        <v>0</v>
      </c>
      <c r="B6" s="6">
        <v>5000</v>
      </c>
      <c r="C6" s="7">
        <v>2557.7929004965972</v>
      </c>
      <c r="D6" s="6">
        <f t="shared" ref="D6:D16" si="4">I6/0.0463</f>
        <v>72.139897375434529</v>
      </c>
      <c r="E6" s="7">
        <v>5437</v>
      </c>
      <c r="F6" s="35">
        <f t="shared" ref="F6:F16" si="5">E6/E$17</f>
        <v>4.5889601620526674E-2</v>
      </c>
      <c r="G6" s="7">
        <v>18160</v>
      </c>
      <c r="H6" s="34">
        <f t="shared" ref="H6:H16" si="6">G6/G$17</f>
        <v>8.817803494860668E-5</v>
      </c>
      <c r="I6" s="40">
        <f t="shared" ref="I6:I16" si="7">G6/E6</f>
        <v>3.3400772484826189</v>
      </c>
      <c r="J6" s="5">
        <f t="shared" ref="J6:J16" si="8">L6*$E6</f>
        <v>19611.231101511879</v>
      </c>
      <c r="K6" s="8">
        <f t="shared" ref="K6:K16" si="9">J6/J$17</f>
        <v>8.4074671782712908E-5</v>
      </c>
      <c r="L6" s="9">
        <f t="shared" ref="L6:L16" si="10">MAX(0,$D6-0)*0.05+MAX(0,$D6-75000)*0.009</f>
        <v>3.6069948687717268</v>
      </c>
      <c r="M6" s="10">
        <f t="shared" ref="M6:M16" si="11">L6/$I6-1</f>
        <v>7.9913606911447221E-2</v>
      </c>
      <c r="N6" s="25">
        <f>J6-G6</f>
        <v>1451.2311015118794</v>
      </c>
    </row>
    <row r="7" spans="1:14">
      <c r="A7" s="5">
        <v>5000</v>
      </c>
      <c r="B7" s="6">
        <v>10000</v>
      </c>
      <c r="C7" s="7">
        <v>7593.3892927957704</v>
      </c>
      <c r="D7" s="6">
        <f t="shared" si="4"/>
        <v>101.21067380042511</v>
      </c>
      <c r="E7" s="7">
        <v>7565</v>
      </c>
      <c r="F7" s="35">
        <f t="shared" si="5"/>
        <v>6.385043889264011E-2</v>
      </c>
      <c r="G7" s="7">
        <v>35450</v>
      </c>
      <c r="H7" s="34">
        <f t="shared" si="6"/>
        <v>1.7213168165903671E-4</v>
      </c>
      <c r="I7" s="40">
        <f t="shared" si="7"/>
        <v>4.6860541969596827</v>
      </c>
      <c r="J7" s="5">
        <f t="shared" si="8"/>
        <v>38282.937365010795</v>
      </c>
      <c r="K7" s="8">
        <f t="shared" si="9"/>
        <v>1.64121537152928E-4</v>
      </c>
      <c r="L7" s="9">
        <f t="shared" si="10"/>
        <v>5.0605336900212556</v>
      </c>
      <c r="M7" s="10">
        <f t="shared" si="11"/>
        <v>7.9913606911446999E-2</v>
      </c>
      <c r="N7" s="25">
        <f t="shared" ref="N7:N16" si="12">J7-G7</f>
        <v>2832.9373650107955</v>
      </c>
    </row>
    <row r="8" spans="1:14">
      <c r="A8" s="5">
        <v>10000</v>
      </c>
      <c r="B8" s="6">
        <v>15000</v>
      </c>
      <c r="C8" s="7">
        <v>12524.282690498589</v>
      </c>
      <c r="D8" s="6">
        <f t="shared" si="4"/>
        <v>1809.3886449573215</v>
      </c>
      <c r="E8" s="7">
        <v>8504</v>
      </c>
      <c r="F8" s="35">
        <f t="shared" si="5"/>
        <v>7.1775827143821747E-2</v>
      </c>
      <c r="G8" s="7">
        <v>712420</v>
      </c>
      <c r="H8" s="34">
        <f t="shared" si="6"/>
        <v>3.4592398490135663E-3</v>
      </c>
      <c r="I8" s="40">
        <f t="shared" si="7"/>
        <v>83.77469426152399</v>
      </c>
      <c r="J8" s="5">
        <f t="shared" si="8"/>
        <v>769352.05183585314</v>
      </c>
      <c r="K8" s="8">
        <f t="shared" si="9"/>
        <v>3.2982641889559654E-3</v>
      </c>
      <c r="L8" s="9">
        <f t="shared" si="10"/>
        <v>90.469432247866081</v>
      </c>
      <c r="M8" s="10">
        <f t="shared" si="11"/>
        <v>7.9913606911446999E-2</v>
      </c>
      <c r="N8" s="25">
        <f t="shared" si="12"/>
        <v>56932.051835853141</v>
      </c>
    </row>
    <row r="9" spans="1:14">
      <c r="A9" s="5">
        <v>15000</v>
      </c>
      <c r="B9" s="6">
        <v>20000</v>
      </c>
      <c r="C9" s="7">
        <v>17481.735981308411</v>
      </c>
      <c r="D9" s="6">
        <f t="shared" si="4"/>
        <v>4641.0296522072622</v>
      </c>
      <c r="E9" s="7">
        <v>8560</v>
      </c>
      <c r="F9" s="35">
        <f t="shared" si="5"/>
        <v>7.2248480756245778E-2</v>
      </c>
      <c r="G9" s="7">
        <v>1839370</v>
      </c>
      <c r="H9" s="34">
        <f t="shared" si="6"/>
        <v>8.9312793030516882E-3</v>
      </c>
      <c r="I9" s="40">
        <f t="shared" si="7"/>
        <v>214.87967289719626</v>
      </c>
      <c r="J9" s="5">
        <f t="shared" si="8"/>
        <v>1986360.6911447083</v>
      </c>
      <c r="K9" s="8">
        <f t="shared" si="9"/>
        <v>8.5156623919035584E-3</v>
      </c>
      <c r="L9" s="9">
        <f t="shared" si="10"/>
        <v>232.05148261036311</v>
      </c>
      <c r="M9" s="10">
        <f t="shared" si="11"/>
        <v>7.9913606911446999E-2</v>
      </c>
      <c r="N9" s="25">
        <f t="shared" si="12"/>
        <v>146990.69114470831</v>
      </c>
    </row>
    <row r="10" spans="1:14">
      <c r="A10" s="5">
        <v>20000</v>
      </c>
      <c r="B10" s="6">
        <v>25000</v>
      </c>
      <c r="C10" s="7">
        <v>22430.648840917453</v>
      </c>
      <c r="D10" s="6">
        <f t="shared" si="4"/>
        <v>7720.3822467660202</v>
      </c>
      <c r="E10" s="7">
        <v>8153</v>
      </c>
      <c r="F10" s="35">
        <f t="shared" si="5"/>
        <v>6.8813301823092504E-2</v>
      </c>
      <c r="G10" s="7">
        <v>2914320</v>
      </c>
      <c r="H10" s="34">
        <f t="shared" si="6"/>
        <v>1.4150826586532127E-2</v>
      </c>
      <c r="I10" s="40">
        <f t="shared" si="7"/>
        <v>357.45369802526676</v>
      </c>
      <c r="J10" s="5">
        <f t="shared" si="8"/>
        <v>3147213.8228941686</v>
      </c>
      <c r="K10" s="8">
        <f t="shared" si="9"/>
        <v>1.3492318142609904E-2</v>
      </c>
      <c r="L10" s="9">
        <f t="shared" si="10"/>
        <v>386.01911233830106</v>
      </c>
      <c r="M10" s="10">
        <f t="shared" si="11"/>
        <v>7.9913606911447221E-2</v>
      </c>
      <c r="N10" s="25">
        <f t="shared" si="12"/>
        <v>232893.82289416855</v>
      </c>
    </row>
    <row r="11" spans="1:14">
      <c r="A11" s="5">
        <v>25000</v>
      </c>
      <c r="B11" s="6">
        <v>35000</v>
      </c>
      <c r="C11" s="7">
        <v>29843.168214654284</v>
      </c>
      <c r="D11" s="6">
        <f t="shared" si="4"/>
        <v>12514.261132439789</v>
      </c>
      <c r="E11" s="7">
        <v>13566</v>
      </c>
      <c r="F11" s="35">
        <f t="shared" si="5"/>
        <v>0.11450033760972315</v>
      </c>
      <c r="G11" s="7">
        <v>7860280</v>
      </c>
      <c r="H11" s="34">
        <f t="shared" si="6"/>
        <v>3.8166522276752976E-2</v>
      </c>
      <c r="I11" s="40">
        <f t="shared" si="7"/>
        <v>579.41029043196227</v>
      </c>
      <c r="J11" s="5">
        <f t="shared" si="8"/>
        <v>8488423.3261339087</v>
      </c>
      <c r="K11" s="8">
        <f t="shared" si="9"/>
        <v>3.6390443894285383E-2</v>
      </c>
      <c r="L11" s="9">
        <f t="shared" si="10"/>
        <v>625.71305662198949</v>
      </c>
      <c r="M11" s="10">
        <f t="shared" si="11"/>
        <v>7.9913606911446999E-2</v>
      </c>
      <c r="N11" s="25">
        <f t="shared" si="12"/>
        <v>628143.3261339087</v>
      </c>
    </row>
    <row r="12" spans="1:14">
      <c r="A12" s="5">
        <v>35000</v>
      </c>
      <c r="B12" s="6">
        <v>50000</v>
      </c>
      <c r="C12" s="7">
        <v>42112.496253339414</v>
      </c>
      <c r="D12" s="6">
        <f t="shared" si="4"/>
        <v>20367.338098454176</v>
      </c>
      <c r="E12" s="7">
        <v>15347</v>
      </c>
      <c r="F12" s="35">
        <f t="shared" si="5"/>
        <v>0.12953241053342338</v>
      </c>
      <c r="G12" s="7">
        <v>14472340</v>
      </c>
      <c r="H12" s="34">
        <f t="shared" si="6"/>
        <v>7.0272164224015332E-2</v>
      </c>
      <c r="I12" s="40">
        <f t="shared" si="7"/>
        <v>943.00775395842834</v>
      </c>
      <c r="J12" s="5">
        <f t="shared" si="8"/>
        <v>15628876.889848813</v>
      </c>
      <c r="K12" s="8">
        <f t="shared" si="9"/>
        <v>6.7002050409021338E-2</v>
      </c>
      <c r="L12" s="9">
        <f t="shared" si="10"/>
        <v>1018.3669049227088</v>
      </c>
      <c r="M12" s="10">
        <f t="shared" si="11"/>
        <v>7.9913606911447221E-2</v>
      </c>
      <c r="N12" s="25">
        <f t="shared" si="12"/>
        <v>1156536.8898488134</v>
      </c>
    </row>
    <row r="13" spans="1:14">
      <c r="A13" s="5">
        <v>50000</v>
      </c>
      <c r="B13" s="6">
        <v>75000</v>
      </c>
      <c r="C13" s="7">
        <v>61837.715540613819</v>
      </c>
      <c r="D13" s="6">
        <f t="shared" si="4"/>
        <v>33399.627997225791</v>
      </c>
      <c r="E13" s="7">
        <v>18442</v>
      </c>
      <c r="F13" s="35">
        <f t="shared" si="5"/>
        <v>0.15565496286293046</v>
      </c>
      <c r="G13" s="7">
        <v>28518760</v>
      </c>
      <c r="H13" s="34">
        <f t="shared" si="6"/>
        <v>0.13847622334641663</v>
      </c>
      <c r="I13" s="40">
        <f t="shared" si="7"/>
        <v>1546.4027762715541</v>
      </c>
      <c r="J13" s="5">
        <f t="shared" si="8"/>
        <v>30797796.976241905</v>
      </c>
      <c r="K13" s="8">
        <f t="shared" si="9"/>
        <v>0.13203223494768512</v>
      </c>
      <c r="L13" s="9">
        <f t="shared" si="10"/>
        <v>1669.9813998612897</v>
      </c>
      <c r="M13" s="10">
        <f t="shared" si="11"/>
        <v>7.9913606911447221E-2</v>
      </c>
      <c r="N13" s="25">
        <f t="shared" si="12"/>
        <v>2279036.9762419052</v>
      </c>
    </row>
    <row r="14" spans="1:14">
      <c r="A14" s="5">
        <v>75000</v>
      </c>
      <c r="B14" s="6">
        <v>100000</v>
      </c>
      <c r="C14" s="7">
        <v>86566.898662800071</v>
      </c>
      <c r="D14" s="6">
        <f t="shared" si="4"/>
        <v>52772.021834193329</v>
      </c>
      <c r="E14" s="7">
        <v>12414</v>
      </c>
      <c r="F14" s="35">
        <f t="shared" si="5"/>
        <v>0.10477717758271438</v>
      </c>
      <c r="G14" s="7">
        <v>30331680</v>
      </c>
      <c r="H14" s="34">
        <f t="shared" si="6"/>
        <v>0.14727907153579042</v>
      </c>
      <c r="I14" s="40">
        <f t="shared" si="7"/>
        <v>2443.3446109231513</v>
      </c>
      <c r="J14" s="5">
        <f t="shared" si="8"/>
        <v>32755593.952483799</v>
      </c>
      <c r="K14" s="8">
        <f t="shared" si="9"/>
        <v>0.14042544276532365</v>
      </c>
      <c r="L14" s="9">
        <f t="shared" si="10"/>
        <v>2638.6010917096664</v>
      </c>
      <c r="M14" s="10">
        <f t="shared" si="11"/>
        <v>7.9913606911446999E-2</v>
      </c>
      <c r="N14" s="25">
        <f t="shared" si="12"/>
        <v>2423913.9524837993</v>
      </c>
    </row>
    <row r="15" spans="1:14">
      <c r="A15" s="5">
        <v>100000</v>
      </c>
      <c r="B15" s="6">
        <v>250000</v>
      </c>
      <c r="C15" s="7">
        <v>139479.97185167053</v>
      </c>
      <c r="D15" s="6">
        <f t="shared" si="4"/>
        <v>100912.32941237421</v>
      </c>
      <c r="E15" s="7">
        <v>16342</v>
      </c>
      <c r="F15" s="35">
        <f t="shared" si="5"/>
        <v>0.13793045239702903</v>
      </c>
      <c r="G15" s="7">
        <v>76353760</v>
      </c>
      <c r="H15" s="34">
        <f t="shared" si="6"/>
        <v>0.37074474216616338</v>
      </c>
      <c r="I15" s="40">
        <f t="shared" si="7"/>
        <v>4672.2408517929262</v>
      </c>
      <c r="J15" s="5">
        <f t="shared" si="8"/>
        <v>86266597.94816415</v>
      </c>
      <c r="K15" s="8">
        <f t="shared" si="9"/>
        <v>0.36983072968550229</v>
      </c>
      <c r="L15" s="9">
        <f t="shared" si="10"/>
        <v>5278.8274353300785</v>
      </c>
      <c r="M15" s="10">
        <f t="shared" si="11"/>
        <v>0.12982776418822262</v>
      </c>
      <c r="N15" s="25">
        <f t="shared" si="12"/>
        <v>9912837.9481641501</v>
      </c>
    </row>
    <row r="16" spans="1:14">
      <c r="A16" s="11">
        <v>250000</v>
      </c>
      <c r="B16" s="12" t="s">
        <v>11</v>
      </c>
      <c r="C16" s="13">
        <v>549517.09863588668</v>
      </c>
      <c r="D16" s="6">
        <f t="shared" si="4"/>
        <v>485609.83956540556</v>
      </c>
      <c r="E16" s="13">
        <v>1906</v>
      </c>
      <c r="F16" s="35">
        <f t="shared" si="5"/>
        <v>1.6087103308575285E-2</v>
      </c>
      <c r="G16" s="13">
        <v>42854000</v>
      </c>
      <c r="H16" s="34">
        <f t="shared" si="6"/>
        <v>0.2080826822515193</v>
      </c>
      <c r="I16" s="40">
        <f t="shared" si="7"/>
        <v>22483.735571878278</v>
      </c>
      <c r="J16" s="11">
        <f t="shared" si="8"/>
        <v>53322218.898488119</v>
      </c>
      <c r="K16" s="14">
        <f t="shared" si="9"/>
        <v>0.22859595246270645</v>
      </c>
      <c r="L16" s="15">
        <f t="shared" si="10"/>
        <v>27975.980534358929</v>
      </c>
      <c r="M16" s="16">
        <f t="shared" si="11"/>
        <v>0.24427635456405761</v>
      </c>
      <c r="N16" s="25">
        <f t="shared" si="12"/>
        <v>10468218.898488119</v>
      </c>
    </row>
    <row r="17" spans="1:14">
      <c r="A17" s="89" t="s">
        <v>12</v>
      </c>
      <c r="B17" s="90"/>
      <c r="C17" s="41">
        <v>57981.509719021939</v>
      </c>
      <c r="D17" s="18">
        <f>SUMPRODUCT(D5:D16,F5:F16)</f>
        <v>37543.036124969549</v>
      </c>
      <c r="E17" s="17">
        <f>SUM(E5:E16)</f>
        <v>118480</v>
      </c>
      <c r="F17" s="19">
        <f>SUM(F5:F16)</f>
        <v>1</v>
      </c>
      <c r="G17" s="20">
        <f>SUM(G5:G16)</f>
        <v>205946980</v>
      </c>
      <c r="H17" s="36">
        <f>SUM(H5:H16)</f>
        <v>1</v>
      </c>
      <c r="I17" s="22">
        <f>G17/$E17</f>
        <v>1738.2425725860905</v>
      </c>
      <c r="J17" s="20">
        <f>SUM(J5:J16)</f>
        <v>233259680.77753782</v>
      </c>
      <c r="K17" s="21">
        <f>J17/J$17</f>
        <v>1</v>
      </c>
      <c r="L17" s="23">
        <f>J17/$E17</f>
        <v>1968.7684062925205</v>
      </c>
      <c r="M17" s="66">
        <f>SUMPRODUCT($H5:$H16,M5:M16)</f>
        <v>0.13262005967525137</v>
      </c>
      <c r="N17" s="26">
        <f>SUM(N5:N16)</f>
        <v>27312700.7775378</v>
      </c>
    </row>
    <row r="18" spans="1:14">
      <c r="A18" s="79" t="s">
        <v>37</v>
      </c>
      <c r="B18" s="80"/>
      <c r="C18" s="80"/>
      <c r="D18" s="81"/>
      <c r="E18" s="46">
        <f>SUM(E5:E13)</f>
        <v>87818</v>
      </c>
      <c r="F18" s="47">
        <f>SUM(F5:F13)</f>
        <v>0.74120526671168141</v>
      </c>
      <c r="G18" s="49">
        <f>SUM(G5:G13)</f>
        <v>56407540</v>
      </c>
      <c r="H18" s="50">
        <f>SUM(H5:H13)</f>
        <v>0.2738935040465269</v>
      </c>
      <c r="I18" s="51">
        <f t="shared" ref="I18:I19" si="13">G18/E18</f>
        <v>642.32321391969754</v>
      </c>
      <c r="J18" s="49">
        <f>SUM(J5:J13)</f>
        <v>60915269.978401735</v>
      </c>
      <c r="K18" s="50">
        <f>SUM(K5:K13)</f>
        <v>0.26114787508646753</v>
      </c>
      <c r="L18" s="52">
        <f>J18/E18</f>
        <v>693.65357874697372</v>
      </c>
      <c r="M18" s="50">
        <f t="shared" ref="M18:M19" si="14">L18/$I18-1</f>
        <v>7.9913606911447221E-2</v>
      </c>
      <c r="N18" s="53">
        <f t="shared" ref="N18:N19" si="15">J18-G18</f>
        <v>4507729.9784017354</v>
      </c>
    </row>
    <row r="19" spans="1:14">
      <c r="A19" s="82" t="s">
        <v>38</v>
      </c>
      <c r="B19" s="83"/>
      <c r="C19" s="83"/>
      <c r="D19" s="84"/>
      <c r="E19" s="54">
        <f>SUM(E14:E16)</f>
        <v>30662</v>
      </c>
      <c r="F19" s="16">
        <f>SUM(F14:F16)</f>
        <v>0.2587947332883187</v>
      </c>
      <c r="G19" s="55">
        <f>SUM(G14:G16)</f>
        <v>149539440</v>
      </c>
      <c r="H19" s="14">
        <f>SUM(H14:H16)</f>
        <v>0.7261064959534731</v>
      </c>
      <c r="I19" s="56">
        <f t="shared" si="13"/>
        <v>4877.0282434283481</v>
      </c>
      <c r="J19" s="55">
        <f>SUM(J14:J16)</f>
        <v>172344410.79913607</v>
      </c>
      <c r="K19" s="14">
        <f>SUM(K14:K16)</f>
        <v>0.73885212491353236</v>
      </c>
      <c r="L19" s="15">
        <f>J19/E19</f>
        <v>5620.781775459398</v>
      </c>
      <c r="M19" s="14">
        <f t="shared" si="14"/>
        <v>0.1525013788946652</v>
      </c>
      <c r="N19" s="57">
        <f t="shared" si="15"/>
        <v>22804970.799136072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Pueblo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-31782.765957446809</v>
      </c>
      <c r="D5" s="6">
        <f>I5/0.0463</f>
        <v>19.088489287469113</v>
      </c>
      <c r="E5" s="7">
        <v>611</v>
      </c>
      <c r="F5" s="35">
        <f>E5/E$17</f>
        <v>1.0189616930440439E-2</v>
      </c>
      <c r="G5" s="7">
        <v>540</v>
      </c>
      <c r="H5" s="34">
        <f>G5/G$17</f>
        <v>7.9099299209505035E-6</v>
      </c>
      <c r="I5" s="40">
        <f>G5/E5</f>
        <v>0.88379705400982</v>
      </c>
      <c r="J5" s="5">
        <f t="shared" ref="J5" si="0">L5*$E5</f>
        <v>583.15334773218137</v>
      </c>
      <c r="K5" s="8">
        <f t="shared" ref="K5" si="1">J5/J$17</f>
        <v>7.6834238593383874E-6</v>
      </c>
      <c r="L5" s="9">
        <f t="shared" ref="L5" si="2">MAX(0,$D5-0)*0.05+MAX(0,$D5-75000)*0.009</f>
        <v>0.95442446437345563</v>
      </c>
      <c r="M5" s="10">
        <f t="shared" ref="M5" si="3">L5/$I5-1</f>
        <v>7.9913606911446999E-2</v>
      </c>
      <c r="N5" s="25">
        <f>J5-G5</f>
        <v>43.153347732181373</v>
      </c>
    </row>
    <row r="6" spans="1:14">
      <c r="A6" s="5">
        <v>0</v>
      </c>
      <c r="B6" s="6">
        <v>5000</v>
      </c>
      <c r="C6" s="7">
        <v>2768.6000646621405</v>
      </c>
      <c r="D6" s="6">
        <f t="shared" ref="D6:D16" si="4">I6/0.0463</f>
        <v>88.404178878104887</v>
      </c>
      <c r="E6" s="7">
        <v>3093</v>
      </c>
      <c r="F6" s="35">
        <f t="shared" ref="F6:F16" si="5">E6/E$17</f>
        <v>5.1581808782082281E-2</v>
      </c>
      <c r="G6" s="7">
        <v>12660</v>
      </c>
      <c r="H6" s="34">
        <f t="shared" ref="H6:H16" si="6">G6/G$17</f>
        <v>1.8544391259117294E-4</v>
      </c>
      <c r="I6" s="40">
        <f t="shared" ref="I6:I16" si="7">G6/E6</f>
        <v>4.093113482056256</v>
      </c>
      <c r="J6" s="5">
        <f t="shared" ref="J6:J16" si="8">L6*$E6</f>
        <v>13671.706263498922</v>
      </c>
      <c r="K6" s="8">
        <f t="shared" ref="K6:K16" si="9">J6/J$17</f>
        <v>1.8013360381337776E-4</v>
      </c>
      <c r="L6" s="9">
        <f t="shared" ref="L6:L16" si="10">MAX(0,$D6-0)*0.05+MAX(0,$D6-75000)*0.009</f>
        <v>4.4202089439052443</v>
      </c>
      <c r="M6" s="10">
        <f t="shared" ref="M6:M16" si="11">L6/$I6-1</f>
        <v>7.9913606911447221E-2</v>
      </c>
      <c r="N6" s="25">
        <f>J6-G6</f>
        <v>1011.7062634989215</v>
      </c>
    </row>
    <row r="7" spans="1:14">
      <c r="A7" s="5">
        <v>5000</v>
      </c>
      <c r="B7" s="6">
        <v>10000</v>
      </c>
      <c r="C7" s="7">
        <v>7556.0199211454656</v>
      </c>
      <c r="D7" s="6">
        <f t="shared" si="4"/>
        <v>55.754825772892303</v>
      </c>
      <c r="E7" s="7">
        <v>4819</v>
      </c>
      <c r="F7" s="35">
        <f t="shared" si="5"/>
        <v>8.0366225839267544E-2</v>
      </c>
      <c r="G7" s="7">
        <v>12440</v>
      </c>
      <c r="H7" s="34">
        <f t="shared" si="6"/>
        <v>1.8222134854930421E-4</v>
      </c>
      <c r="I7" s="40">
        <f t="shared" si="7"/>
        <v>2.5814484332849137</v>
      </c>
      <c r="J7" s="5">
        <f t="shared" si="8"/>
        <v>13434.125269978402</v>
      </c>
      <c r="K7" s="8">
        <f t="shared" si="9"/>
        <v>1.7700332001883249E-4</v>
      </c>
      <c r="L7" s="9">
        <f t="shared" si="10"/>
        <v>2.7877412886446153</v>
      </c>
      <c r="M7" s="10">
        <f t="shared" si="11"/>
        <v>7.9913606911447221E-2</v>
      </c>
      <c r="N7" s="25">
        <f t="shared" ref="N7:N16" si="12">J7-G7</f>
        <v>994.12526997840178</v>
      </c>
    </row>
    <row r="8" spans="1:14">
      <c r="A8" s="5">
        <v>10000</v>
      </c>
      <c r="B8" s="6">
        <v>15000</v>
      </c>
      <c r="C8" s="7">
        <v>12535.930127858815</v>
      </c>
      <c r="D8" s="6">
        <f t="shared" si="4"/>
        <v>1263.1080275328377</v>
      </c>
      <c r="E8" s="7">
        <v>5553</v>
      </c>
      <c r="F8" s="35">
        <f t="shared" si="5"/>
        <v>9.2607107716425136E-2</v>
      </c>
      <c r="G8" s="7">
        <v>324750</v>
      </c>
      <c r="H8" s="34">
        <f t="shared" si="6"/>
        <v>4.7569439663494003E-3</v>
      </c>
      <c r="I8" s="40">
        <f t="shared" si="7"/>
        <v>58.481901674770391</v>
      </c>
      <c r="J8" s="5">
        <f t="shared" si="8"/>
        <v>350701.94384449243</v>
      </c>
      <c r="K8" s="8">
        <f t="shared" si="9"/>
        <v>4.6207257376298912E-3</v>
      </c>
      <c r="L8" s="9">
        <f t="shared" si="10"/>
        <v>63.15540137664189</v>
      </c>
      <c r="M8" s="10">
        <f t="shared" si="11"/>
        <v>7.9913606911446999E-2</v>
      </c>
      <c r="N8" s="25">
        <f t="shared" si="12"/>
        <v>25951.943844492431</v>
      </c>
    </row>
    <row r="9" spans="1:14">
      <c r="A9" s="5">
        <v>15000</v>
      </c>
      <c r="B9" s="6">
        <v>20000</v>
      </c>
      <c r="C9" s="7">
        <v>17475.062263129399</v>
      </c>
      <c r="D9" s="6">
        <f t="shared" si="4"/>
        <v>3268.0785645432065</v>
      </c>
      <c r="E9" s="7">
        <v>5541</v>
      </c>
      <c r="F9" s="35">
        <f t="shared" si="5"/>
        <v>9.2406984306989307E-2</v>
      </c>
      <c r="G9" s="7">
        <v>838420</v>
      </c>
      <c r="H9" s="34">
        <f t="shared" si="6"/>
        <v>1.2281191563561706E-2</v>
      </c>
      <c r="I9" s="40">
        <f t="shared" si="7"/>
        <v>151.31203753835047</v>
      </c>
      <c r="J9" s="5">
        <f t="shared" si="8"/>
        <v>905421.16630669555</v>
      </c>
      <c r="K9" s="8">
        <f t="shared" si="9"/>
        <v>1.192951154101202E-2</v>
      </c>
      <c r="L9" s="9">
        <f t="shared" si="10"/>
        <v>163.40392822716035</v>
      </c>
      <c r="M9" s="10">
        <f t="shared" si="11"/>
        <v>7.9913606911447221E-2</v>
      </c>
      <c r="N9" s="25">
        <f t="shared" si="12"/>
        <v>67001.166306695552</v>
      </c>
    </row>
    <row r="10" spans="1:14">
      <c r="A10" s="5">
        <v>20000</v>
      </c>
      <c r="B10" s="6">
        <v>25000</v>
      </c>
      <c r="C10" s="7">
        <v>22396.016830294531</v>
      </c>
      <c r="D10" s="6">
        <f t="shared" si="4"/>
        <v>6025.3164118739869</v>
      </c>
      <c r="E10" s="7">
        <v>4991</v>
      </c>
      <c r="F10" s="35">
        <f t="shared" si="5"/>
        <v>8.3234661374514282E-2</v>
      </c>
      <c r="G10" s="7">
        <v>1392350</v>
      </c>
      <c r="H10" s="34">
        <f t="shared" si="6"/>
        <v>2.039516838043599E-2</v>
      </c>
      <c r="I10" s="40">
        <f t="shared" si="7"/>
        <v>278.97214986976559</v>
      </c>
      <c r="J10" s="5">
        <f t="shared" si="8"/>
        <v>1503617.7105831534</v>
      </c>
      <c r="K10" s="8">
        <f t="shared" si="9"/>
        <v>1.9811139278795933E-2</v>
      </c>
      <c r="L10" s="9">
        <f t="shared" si="10"/>
        <v>301.26582059369935</v>
      </c>
      <c r="M10" s="10">
        <f t="shared" si="11"/>
        <v>7.9913606911446999E-2</v>
      </c>
      <c r="N10" s="25">
        <f t="shared" si="12"/>
        <v>111267.71058315341</v>
      </c>
    </row>
    <row r="11" spans="1:14">
      <c r="A11" s="5">
        <v>25000</v>
      </c>
      <c r="B11" s="6">
        <v>35000</v>
      </c>
      <c r="C11" s="7">
        <v>29753.488674824264</v>
      </c>
      <c r="D11" s="6">
        <f t="shared" si="4"/>
        <v>10771.554833801267</v>
      </c>
      <c r="E11" s="7">
        <v>7682</v>
      </c>
      <c r="F11" s="35">
        <f t="shared" si="5"/>
        <v>0.12811233594049665</v>
      </c>
      <c r="G11" s="7">
        <v>3831190</v>
      </c>
      <c r="H11" s="34">
        <f t="shared" si="6"/>
        <v>5.6119341507122888E-2</v>
      </c>
      <c r="I11" s="40">
        <f t="shared" si="7"/>
        <v>498.72298880499869</v>
      </c>
      <c r="J11" s="5">
        <f t="shared" si="8"/>
        <v>4137354.2116630669</v>
      </c>
      <c r="K11" s="8">
        <f t="shared" si="9"/>
        <v>5.4512327140108584E-2</v>
      </c>
      <c r="L11" s="9">
        <f t="shared" si="10"/>
        <v>538.57774169006336</v>
      </c>
      <c r="M11" s="10">
        <f t="shared" si="11"/>
        <v>7.9913606911446999E-2</v>
      </c>
      <c r="N11" s="25">
        <f t="shared" si="12"/>
        <v>306164.21166306688</v>
      </c>
    </row>
    <row r="12" spans="1:14">
      <c r="A12" s="5">
        <v>35000</v>
      </c>
      <c r="B12" s="6">
        <v>50000</v>
      </c>
      <c r="C12" s="7">
        <v>41815.776963103119</v>
      </c>
      <c r="D12" s="6">
        <f t="shared" si="4"/>
        <v>18841.427406715691</v>
      </c>
      <c r="E12" s="7">
        <v>8456</v>
      </c>
      <c r="F12" s="35">
        <f t="shared" si="5"/>
        <v>0.14102029584910694</v>
      </c>
      <c r="G12" s="7">
        <v>7376660</v>
      </c>
      <c r="H12" s="34">
        <f t="shared" si="6"/>
        <v>0.10805345120496064</v>
      </c>
      <c r="I12" s="40">
        <f t="shared" si="7"/>
        <v>872.35808893093656</v>
      </c>
      <c r="J12" s="5">
        <f t="shared" si="8"/>
        <v>7966155.5075593954</v>
      </c>
      <c r="K12" s="8">
        <f t="shared" si="9"/>
        <v>0.10495926934486502</v>
      </c>
      <c r="L12" s="9">
        <f t="shared" si="10"/>
        <v>942.07137033578465</v>
      </c>
      <c r="M12" s="10">
        <f t="shared" si="11"/>
        <v>7.9913606911447221E-2</v>
      </c>
      <c r="N12" s="25">
        <f t="shared" si="12"/>
        <v>589495.5075593954</v>
      </c>
    </row>
    <row r="13" spans="1:14">
      <c r="A13" s="5">
        <v>50000</v>
      </c>
      <c r="B13" s="6">
        <v>75000</v>
      </c>
      <c r="C13" s="7">
        <v>61522.475982532749</v>
      </c>
      <c r="D13" s="6">
        <f t="shared" si="4"/>
        <v>32594.103388759464</v>
      </c>
      <c r="E13" s="7">
        <v>9160</v>
      </c>
      <c r="F13" s="35">
        <f t="shared" si="5"/>
        <v>0.15276086920267498</v>
      </c>
      <c r="G13" s="7">
        <v>13823420</v>
      </c>
      <c r="H13" s="34">
        <f t="shared" si="6"/>
        <v>0.20248571012567707</v>
      </c>
      <c r="I13" s="40">
        <f t="shared" si="7"/>
        <v>1509.1069868995633</v>
      </c>
      <c r="J13" s="5">
        <f t="shared" si="8"/>
        <v>14928099.352051836</v>
      </c>
      <c r="K13" s="8">
        <f t="shared" si="9"/>
        <v>0.19668739823269527</v>
      </c>
      <c r="L13" s="9">
        <f t="shared" si="10"/>
        <v>1629.7051694379734</v>
      </c>
      <c r="M13" s="10">
        <f t="shared" si="11"/>
        <v>7.9913606911447221E-2</v>
      </c>
      <c r="N13" s="25">
        <f t="shared" si="12"/>
        <v>1104679.3520518355</v>
      </c>
    </row>
    <row r="14" spans="1:14">
      <c r="A14" s="5">
        <v>75000</v>
      </c>
      <c r="B14" s="6">
        <v>100000</v>
      </c>
      <c r="C14" s="7">
        <v>85893.869173220795</v>
      </c>
      <c r="D14" s="6">
        <f t="shared" si="4"/>
        <v>52429.898836560365</v>
      </c>
      <c r="E14" s="7">
        <v>5213</v>
      </c>
      <c r="F14" s="35">
        <f t="shared" si="5"/>
        <v>8.6936944449076931E-2</v>
      </c>
      <c r="G14" s="7">
        <v>12654580</v>
      </c>
      <c r="H14" s="34">
        <f t="shared" si="6"/>
        <v>0.18536452033159598</v>
      </c>
      <c r="I14" s="40">
        <f t="shared" si="7"/>
        <v>2427.5043161327449</v>
      </c>
      <c r="J14" s="5">
        <f t="shared" si="8"/>
        <v>13665853.13174946</v>
      </c>
      <c r="K14" s="8">
        <f t="shared" si="9"/>
        <v>0.18005648500353033</v>
      </c>
      <c r="L14" s="9">
        <f t="shared" si="10"/>
        <v>2621.4949418280185</v>
      </c>
      <c r="M14" s="10">
        <f t="shared" si="11"/>
        <v>7.9913606911447221E-2</v>
      </c>
      <c r="N14" s="25">
        <f t="shared" si="12"/>
        <v>1011273.1317494605</v>
      </c>
    </row>
    <row r="15" spans="1:14">
      <c r="A15" s="5">
        <v>100000</v>
      </c>
      <c r="B15" s="6">
        <v>250000</v>
      </c>
      <c r="C15" s="7">
        <v>133611.6878691504</v>
      </c>
      <c r="D15" s="6">
        <f t="shared" si="4"/>
        <v>95135.33510685798</v>
      </c>
      <c r="E15" s="7">
        <v>4402</v>
      </c>
      <c r="F15" s="35">
        <f t="shared" si="5"/>
        <v>7.3411937361372845E-2</v>
      </c>
      <c r="G15" s="7">
        <v>19389780</v>
      </c>
      <c r="H15" s="34">
        <f t="shared" si="6"/>
        <v>0.28402185367156974</v>
      </c>
      <c r="I15" s="40">
        <f t="shared" si="7"/>
        <v>4404.7660154475243</v>
      </c>
      <c r="J15" s="5">
        <f t="shared" si="8"/>
        <v>21737008.963282943</v>
      </c>
      <c r="K15" s="8">
        <f t="shared" si="9"/>
        <v>0.28639920176852618</v>
      </c>
      <c r="L15" s="9">
        <f t="shared" si="10"/>
        <v>4937.9847713046211</v>
      </c>
      <c r="M15" s="10">
        <f t="shared" si="11"/>
        <v>0.121054955924355</v>
      </c>
      <c r="N15" s="25">
        <f t="shared" si="12"/>
        <v>2347228.9632829428</v>
      </c>
    </row>
    <row r="16" spans="1:14">
      <c r="A16" s="11">
        <v>250000</v>
      </c>
      <c r="B16" s="12" t="s">
        <v>11</v>
      </c>
      <c r="C16" s="13">
        <v>516257.19457013573</v>
      </c>
      <c r="D16" s="6">
        <f t="shared" si="4"/>
        <v>420815.94558408175</v>
      </c>
      <c r="E16" s="13">
        <v>442</v>
      </c>
      <c r="F16" s="35">
        <f t="shared" si="5"/>
        <v>7.3712122475526574E-3</v>
      </c>
      <c r="G16" s="13">
        <v>8611830</v>
      </c>
      <c r="H16" s="34">
        <f t="shared" si="6"/>
        <v>0.12614624405766514</v>
      </c>
      <c r="I16" s="40">
        <f t="shared" si="7"/>
        <v>19483.778280542985</v>
      </c>
      <c r="J16" s="11">
        <f t="shared" si="8"/>
        <v>10675688.228941685</v>
      </c>
      <c r="K16" s="14">
        <f t="shared" si="9"/>
        <v>0.14065912160514535</v>
      </c>
      <c r="L16" s="15">
        <f t="shared" si="10"/>
        <v>24153.140789460824</v>
      </c>
      <c r="M16" s="16">
        <f t="shared" si="11"/>
        <v>0.23965385161361574</v>
      </c>
      <c r="N16" s="25">
        <f t="shared" si="12"/>
        <v>2063858.2289416846</v>
      </c>
    </row>
    <row r="17" spans="1:14">
      <c r="A17" s="89" t="s">
        <v>12</v>
      </c>
      <c r="B17" s="90"/>
      <c r="C17" s="41">
        <v>45255.946198362268</v>
      </c>
      <c r="D17" s="18">
        <f>SUMPRODUCT(D5:D16,F5:F16)</f>
        <v>24589.900993301519</v>
      </c>
      <c r="E17" s="17">
        <f>SUM(E5:E16)</f>
        <v>59963</v>
      </c>
      <c r="F17" s="19">
        <f>SUM(F5:F16)</f>
        <v>1</v>
      </c>
      <c r="G17" s="20">
        <f>SUM(G5:G16)</f>
        <v>68268620</v>
      </c>
      <c r="H17" s="36">
        <f>SUM(H5:H16)</f>
        <v>1</v>
      </c>
      <c r="I17" s="22">
        <f>G17/$E17</f>
        <v>1138.5124159898603</v>
      </c>
      <c r="J17" s="20">
        <f>SUM(J5:J16)</f>
        <v>75897589.200863928</v>
      </c>
      <c r="K17" s="21">
        <f>J17/J$17</f>
        <v>1</v>
      </c>
      <c r="L17" s="23">
        <f>J17/$E17</f>
        <v>1265.7403599030056</v>
      </c>
      <c r="M17" s="66">
        <f>SUMPRODUCT($H5:$H16,M5:M16)</f>
        <v>0.11174928101467319</v>
      </c>
      <c r="N17" s="26">
        <f>SUM(N5:N16)</f>
        <v>7628969.2008639369</v>
      </c>
    </row>
    <row r="18" spans="1:14">
      <c r="A18" s="79" t="s">
        <v>37</v>
      </c>
      <c r="B18" s="80"/>
      <c r="C18" s="80"/>
      <c r="D18" s="81"/>
      <c r="E18" s="46">
        <f>SUM(E5:E13)</f>
        <v>49906</v>
      </c>
      <c r="F18" s="47">
        <f>SUM(F5:F13)</f>
        <v>0.83227990594199752</v>
      </c>
      <c r="G18" s="49">
        <f>SUM(G5:G13)</f>
        <v>27612430</v>
      </c>
      <c r="H18" s="50">
        <f>SUM(H5:H13)</f>
        <v>0.40446738193916909</v>
      </c>
      <c r="I18" s="51">
        <f t="shared" ref="I18:I19" si="13">G18/E18</f>
        <v>553.28878291187436</v>
      </c>
      <c r="J18" s="49">
        <f>SUM(J5:J13)</f>
        <v>29819038.876889847</v>
      </c>
      <c r="K18" s="50">
        <f>SUM(K5:K13)</f>
        <v>0.39288519162279822</v>
      </c>
      <c r="L18" s="52">
        <f>J18/E18</f>
        <v>597.50408521800682</v>
      </c>
      <c r="M18" s="50">
        <f t="shared" ref="M18:M19" si="14">L18/$I18-1</f>
        <v>7.9913606911446999E-2</v>
      </c>
      <c r="N18" s="53">
        <f t="shared" ref="N18:N19" si="15">J18-G18</f>
        <v>2206608.8768898472</v>
      </c>
    </row>
    <row r="19" spans="1:14">
      <c r="A19" s="82" t="s">
        <v>38</v>
      </c>
      <c r="B19" s="83"/>
      <c r="C19" s="83"/>
      <c r="D19" s="84"/>
      <c r="E19" s="54">
        <f>SUM(E14:E16)</f>
        <v>10057</v>
      </c>
      <c r="F19" s="16">
        <f>SUM(F14:F16)</f>
        <v>0.16772009405800242</v>
      </c>
      <c r="G19" s="55">
        <f>SUM(G14:G16)</f>
        <v>40656190</v>
      </c>
      <c r="H19" s="14">
        <f>SUM(H14:H16)</f>
        <v>0.59553261806083091</v>
      </c>
      <c r="I19" s="56">
        <f t="shared" si="13"/>
        <v>4042.5763150044745</v>
      </c>
      <c r="J19" s="55">
        <f>SUM(J14:J16)</f>
        <v>46078550.323974088</v>
      </c>
      <c r="K19" s="14">
        <f>SUM(K14:K16)</f>
        <v>0.60711480837720189</v>
      </c>
      <c r="L19" s="15">
        <f>J19/E19</f>
        <v>4581.739119416733</v>
      </c>
      <c r="M19" s="14">
        <f t="shared" si="14"/>
        <v>0.13337108873148429</v>
      </c>
      <c r="N19" s="57">
        <f t="shared" si="15"/>
        <v>5422360.3239740878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Boulder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-99767.342995169078</v>
      </c>
      <c r="D5" s="6">
        <f>I5/0.0463</f>
        <v>181.79147674874974</v>
      </c>
      <c r="E5" s="7">
        <v>2691</v>
      </c>
      <c r="F5" s="35">
        <f>E5/E$17</f>
        <v>2.3226909034413112E-2</v>
      </c>
      <c r="G5" s="7">
        <v>22650</v>
      </c>
      <c r="H5" s="34">
        <f>G5/G$17</f>
        <v>7.8973708588967861E-5</v>
      </c>
      <c r="I5" s="40">
        <f>G5/E5</f>
        <v>8.4169453734671134</v>
      </c>
      <c r="J5" s="5">
        <f t="shared" ref="J5" si="0">L5*$E5</f>
        <v>24460.04319654428</v>
      </c>
      <c r="K5" s="8">
        <f t="shared" ref="K5" si="1">J5/J$17</f>
        <v>7.3720094146588046E-5</v>
      </c>
      <c r="L5" s="9">
        <f t="shared" ref="L5" si="2">MAX(0,$D5-0)*0.05+MAX(0,$D5-75000)*0.009</f>
        <v>9.0895738374374879</v>
      </c>
      <c r="M5" s="10">
        <f t="shared" ref="M5" si="3">L5/$I5-1</f>
        <v>7.9913606911447221E-2</v>
      </c>
      <c r="N5" s="25">
        <f>J5-G5</f>
        <v>1810.0431965442804</v>
      </c>
    </row>
    <row r="6" spans="1:14">
      <c r="A6" s="5">
        <v>0</v>
      </c>
      <c r="B6" s="6">
        <v>5000</v>
      </c>
      <c r="C6" s="7">
        <v>2504.0327029156815</v>
      </c>
      <c r="D6" s="6">
        <f t="shared" ref="D6:D16" si="4">I6/0.0463</f>
        <v>138.07406045814207</v>
      </c>
      <c r="E6" s="7">
        <v>5076</v>
      </c>
      <c r="F6" s="35">
        <f t="shared" ref="F6:F16" si="5">E6/E$17</f>
        <v>4.3812631088324401E-2</v>
      </c>
      <c r="G6" s="7">
        <v>32450</v>
      </c>
      <c r="H6" s="34">
        <f t="shared" ref="H6:H16" si="6">G6/G$17</f>
        <v>1.1314334850825638E-4</v>
      </c>
      <c r="I6" s="40">
        <f t="shared" ref="I6:I16" si="7">G6/E6</f>
        <v>6.3928289992119778</v>
      </c>
      <c r="J6" s="5">
        <f t="shared" ref="J6:J16" si="8">L6*$E6</f>
        <v>35043.196544276463</v>
      </c>
      <c r="K6" s="8">
        <f t="shared" ref="K6:K16" si="9">J6/J$17</f>
        <v>1.0561664702237448E-4</v>
      </c>
      <c r="L6" s="9">
        <f t="shared" ref="L6:L16" si="10">MAX(0,$D6-0)*0.05+MAX(0,$D6-75000)*0.009</f>
        <v>6.9037030229071039</v>
      </c>
      <c r="M6" s="10">
        <f t="shared" ref="M6:M16" si="11">L6/$I6-1</f>
        <v>7.9913606911447221E-2</v>
      </c>
      <c r="N6" s="25">
        <f>J6-G6</f>
        <v>2593.1965442764631</v>
      </c>
    </row>
    <row r="7" spans="1:14">
      <c r="A7" s="5">
        <v>5000</v>
      </c>
      <c r="B7" s="6">
        <v>10000</v>
      </c>
      <c r="C7" s="7">
        <v>7583.3208722741429</v>
      </c>
      <c r="D7" s="6">
        <f t="shared" si="4"/>
        <v>155.83052421226864</v>
      </c>
      <c r="E7" s="7">
        <v>6420</v>
      </c>
      <c r="F7" s="35">
        <f t="shared" si="5"/>
        <v>5.5413138610528496E-2</v>
      </c>
      <c r="G7" s="7">
        <v>46320</v>
      </c>
      <c r="H7" s="34">
        <f t="shared" si="6"/>
        <v>1.6150384908790249E-4</v>
      </c>
      <c r="I7" s="40">
        <f t="shared" si="7"/>
        <v>7.2149532710280377</v>
      </c>
      <c r="J7" s="5">
        <f t="shared" si="8"/>
        <v>50021.598272138239</v>
      </c>
      <c r="K7" s="8">
        <f t="shared" si="9"/>
        <v>1.5076003359249264E-4</v>
      </c>
      <c r="L7" s="9">
        <f t="shared" si="10"/>
        <v>7.7915262106134326</v>
      </c>
      <c r="M7" s="10">
        <f t="shared" si="11"/>
        <v>7.9913606911447221E-2</v>
      </c>
      <c r="N7" s="25">
        <f t="shared" ref="N7:N16" si="12">J7-G7</f>
        <v>3701.5982721382388</v>
      </c>
    </row>
    <row r="8" spans="1:14">
      <c r="A8" s="5">
        <v>10000</v>
      </c>
      <c r="B8" s="6">
        <v>15000</v>
      </c>
      <c r="C8" s="7">
        <v>12524.930671103715</v>
      </c>
      <c r="D8" s="6">
        <f t="shared" si="4"/>
        <v>1782.8457250874173</v>
      </c>
      <c r="E8" s="7">
        <v>7212</v>
      </c>
      <c r="F8" s="35">
        <f t="shared" si="5"/>
        <v>6.2249151971827336E-2</v>
      </c>
      <c r="G8" s="7">
        <v>595320</v>
      </c>
      <c r="H8" s="34">
        <f t="shared" si="6"/>
        <v>2.0757010241582493E-3</v>
      </c>
      <c r="I8" s="40">
        <f t="shared" si="7"/>
        <v>82.545757071547428</v>
      </c>
      <c r="J8" s="5">
        <f t="shared" si="8"/>
        <v>642894.16846652271</v>
      </c>
      <c r="K8" s="8">
        <f t="shared" si="9"/>
        <v>1.9376179446952224E-3</v>
      </c>
      <c r="L8" s="9">
        <f t="shared" si="10"/>
        <v>89.142286254370873</v>
      </c>
      <c r="M8" s="10">
        <f t="shared" si="11"/>
        <v>7.9913606911446999E-2</v>
      </c>
      <c r="N8" s="25">
        <f t="shared" si="12"/>
        <v>47574.168466522708</v>
      </c>
    </row>
    <row r="9" spans="1:14">
      <c r="A9" s="5">
        <v>15000</v>
      </c>
      <c r="B9" s="6">
        <v>20000</v>
      </c>
      <c r="C9" s="7">
        <v>17471.83719994636</v>
      </c>
      <c r="D9" s="6">
        <f t="shared" si="4"/>
        <v>4636.2282703048231</v>
      </c>
      <c r="E9" s="7">
        <v>7457</v>
      </c>
      <c r="F9" s="35">
        <f t="shared" si="5"/>
        <v>6.436382782222913E-2</v>
      </c>
      <c r="G9" s="7">
        <v>1600700</v>
      </c>
      <c r="H9" s="34">
        <f t="shared" si="6"/>
        <v>5.5811574100821564E-3</v>
      </c>
      <c r="I9" s="40">
        <f t="shared" si="7"/>
        <v>214.65736891511332</v>
      </c>
      <c r="J9" s="5">
        <f t="shared" si="8"/>
        <v>1728617.7105831534</v>
      </c>
      <c r="K9" s="8">
        <f t="shared" si="9"/>
        <v>5.2098787947215657E-3</v>
      </c>
      <c r="L9" s="9">
        <f t="shared" si="10"/>
        <v>231.81141351524116</v>
      </c>
      <c r="M9" s="10">
        <f t="shared" si="11"/>
        <v>7.9913606911446999E-2</v>
      </c>
      <c r="N9" s="25">
        <f t="shared" si="12"/>
        <v>127917.71058315341</v>
      </c>
    </row>
    <row r="10" spans="1:14">
      <c r="A10" s="5">
        <v>20000</v>
      </c>
      <c r="B10" s="6">
        <v>25000</v>
      </c>
      <c r="C10" s="7">
        <v>22457.653971400254</v>
      </c>
      <c r="D10" s="6">
        <f t="shared" si="4"/>
        <v>7722.3226077918298</v>
      </c>
      <c r="E10" s="7">
        <v>7063</v>
      </c>
      <c r="F10" s="35">
        <f t="shared" si="5"/>
        <v>6.0963083801582989E-2</v>
      </c>
      <c r="G10" s="7">
        <v>2525330</v>
      </c>
      <c r="H10" s="34">
        <f t="shared" si="6"/>
        <v>8.8050629364670278E-3</v>
      </c>
      <c r="I10" s="40">
        <f t="shared" si="7"/>
        <v>357.54353674076174</v>
      </c>
      <c r="J10" s="5">
        <f t="shared" si="8"/>
        <v>2727138.2289416846</v>
      </c>
      <c r="K10" s="8">
        <f t="shared" si="9"/>
        <v>8.2193185585520152E-3</v>
      </c>
      <c r="L10" s="9">
        <f t="shared" si="10"/>
        <v>386.11613038959149</v>
      </c>
      <c r="M10" s="10">
        <f t="shared" si="11"/>
        <v>7.9913606911446999E-2</v>
      </c>
      <c r="N10" s="25">
        <f t="shared" si="12"/>
        <v>201808.22894168459</v>
      </c>
    </row>
    <row r="11" spans="1:14">
      <c r="A11" s="5">
        <v>25000</v>
      </c>
      <c r="B11" s="6">
        <v>35000</v>
      </c>
      <c r="C11" s="7">
        <v>29864.144527986635</v>
      </c>
      <c r="D11" s="6">
        <f t="shared" si="4"/>
        <v>13050.715341268939</v>
      </c>
      <c r="E11" s="7">
        <v>11970</v>
      </c>
      <c r="F11" s="35">
        <f t="shared" si="5"/>
        <v>0.10331702011963023</v>
      </c>
      <c r="G11" s="7">
        <v>7232850</v>
      </c>
      <c r="H11" s="34">
        <f t="shared" si="6"/>
        <v>2.5218763274512855E-2</v>
      </c>
      <c r="I11" s="40">
        <f t="shared" si="7"/>
        <v>604.24812030075191</v>
      </c>
      <c r="J11" s="5">
        <f t="shared" si="8"/>
        <v>7810853.1317494605</v>
      </c>
      <c r="K11" s="8">
        <f t="shared" si="9"/>
        <v>2.3541120659962441E-2</v>
      </c>
      <c r="L11" s="9">
        <f t="shared" si="10"/>
        <v>652.535767063447</v>
      </c>
      <c r="M11" s="10">
        <f t="shared" si="11"/>
        <v>7.9913606911446999E-2</v>
      </c>
      <c r="N11" s="25">
        <f t="shared" si="12"/>
        <v>578003.13174946047</v>
      </c>
    </row>
    <row r="12" spans="1:14">
      <c r="A12" s="5">
        <v>35000</v>
      </c>
      <c r="B12" s="6">
        <v>50000</v>
      </c>
      <c r="C12" s="7">
        <v>42061.196973004437</v>
      </c>
      <c r="D12" s="6">
        <f t="shared" si="4"/>
        <v>21556.326574424143</v>
      </c>
      <c r="E12" s="7">
        <v>13743</v>
      </c>
      <c r="F12" s="35">
        <f t="shared" si="5"/>
        <v>0.11862036821253787</v>
      </c>
      <c r="G12" s="7">
        <v>13716310</v>
      </c>
      <c r="H12" s="34">
        <f t="shared" si="6"/>
        <v>4.7824629971564933E-2</v>
      </c>
      <c r="I12" s="40">
        <f t="shared" si="7"/>
        <v>998.05792039583787</v>
      </c>
      <c r="J12" s="5">
        <f t="shared" si="8"/>
        <v>14812429.80561555</v>
      </c>
      <c r="K12" s="8">
        <f t="shared" si="9"/>
        <v>4.4643163997518179E-2</v>
      </c>
      <c r="L12" s="9">
        <f t="shared" si="10"/>
        <v>1077.8163287212071</v>
      </c>
      <c r="M12" s="10">
        <f t="shared" si="11"/>
        <v>7.9913606911446999E-2</v>
      </c>
      <c r="N12" s="25">
        <f t="shared" si="12"/>
        <v>1096119.8056155499</v>
      </c>
    </row>
    <row r="13" spans="1:14">
      <c r="A13" s="5">
        <v>50000</v>
      </c>
      <c r="B13" s="6">
        <v>75000</v>
      </c>
      <c r="C13" s="7">
        <v>61721.267972235997</v>
      </c>
      <c r="D13" s="6">
        <f t="shared" si="4"/>
        <v>35212.706037557655</v>
      </c>
      <c r="E13" s="7">
        <v>16136</v>
      </c>
      <c r="F13" s="35">
        <f t="shared" si="5"/>
        <v>0.13927514090646229</v>
      </c>
      <c r="G13" s="7">
        <v>26307300</v>
      </c>
      <c r="H13" s="34">
        <f t="shared" si="6"/>
        <v>9.1725609004969275E-2</v>
      </c>
      <c r="I13" s="40">
        <f t="shared" si="7"/>
        <v>1630.3482895389193</v>
      </c>
      <c r="J13" s="5">
        <f t="shared" si="8"/>
        <v>28409611.231101517</v>
      </c>
      <c r="K13" s="8">
        <f t="shared" si="9"/>
        <v>8.5623692394813933E-2</v>
      </c>
      <c r="L13" s="9">
        <f t="shared" si="10"/>
        <v>1760.6353018778827</v>
      </c>
      <c r="M13" s="10">
        <f t="shared" si="11"/>
        <v>7.9913606911447221E-2</v>
      </c>
      <c r="N13" s="25">
        <f t="shared" si="12"/>
        <v>2102311.2311015166</v>
      </c>
    </row>
    <row r="14" spans="1:14">
      <c r="A14" s="5">
        <v>75000</v>
      </c>
      <c r="B14" s="6">
        <v>100000</v>
      </c>
      <c r="C14" s="7">
        <v>86838.586129367002</v>
      </c>
      <c r="D14" s="6">
        <f t="shared" si="4"/>
        <v>54289.752288512871</v>
      </c>
      <c r="E14" s="7">
        <v>11564</v>
      </c>
      <c r="F14" s="35">
        <f t="shared" si="5"/>
        <v>9.9812700138964414E-2</v>
      </c>
      <c r="G14" s="7">
        <v>29067450</v>
      </c>
      <c r="H14" s="34">
        <f t="shared" si="6"/>
        <v>0.10134941835427787</v>
      </c>
      <c r="I14" s="40">
        <f t="shared" si="7"/>
        <v>2513.6155309581459</v>
      </c>
      <c r="J14" s="5">
        <f t="shared" si="8"/>
        <v>31390334.773218144</v>
      </c>
      <c r="K14" s="8">
        <f t="shared" si="9"/>
        <v>9.4607291417273295E-2</v>
      </c>
      <c r="L14" s="9">
        <f t="shared" si="10"/>
        <v>2714.4876144256436</v>
      </c>
      <c r="M14" s="10">
        <f t="shared" si="11"/>
        <v>7.9913606911447221E-2</v>
      </c>
      <c r="N14" s="25">
        <f t="shared" si="12"/>
        <v>2322884.7732181437</v>
      </c>
    </row>
    <row r="15" spans="1:14">
      <c r="A15" s="5">
        <v>100000</v>
      </c>
      <c r="B15" s="6">
        <v>250000</v>
      </c>
      <c r="C15" s="7">
        <v>147744.34500938255</v>
      </c>
      <c r="D15" s="6">
        <f t="shared" si="4"/>
        <v>108782.56073175123</v>
      </c>
      <c r="E15" s="7">
        <v>22382</v>
      </c>
      <c r="F15" s="35">
        <f t="shared" si="5"/>
        <v>0.19318642809670541</v>
      </c>
      <c r="G15" s="7">
        <v>112729910</v>
      </c>
      <c r="H15" s="34">
        <f t="shared" si="6"/>
        <v>0.39305514620753085</v>
      </c>
      <c r="I15" s="40">
        <f t="shared" si="7"/>
        <v>5036.632561880082</v>
      </c>
      <c r="J15" s="5">
        <f t="shared" si="8"/>
        <v>128543655.1835853</v>
      </c>
      <c r="K15" s="8">
        <f t="shared" si="9"/>
        <v>0.38741756447181031</v>
      </c>
      <c r="L15" s="9">
        <f t="shared" si="10"/>
        <v>5743.1710831733226</v>
      </c>
      <c r="M15" s="10">
        <f t="shared" si="11"/>
        <v>0.14027994153091505</v>
      </c>
      <c r="N15" s="25">
        <f t="shared" si="12"/>
        <v>15813745.183585301</v>
      </c>
    </row>
    <row r="16" spans="1:14">
      <c r="A16" s="11">
        <v>250000</v>
      </c>
      <c r="B16" s="12" t="s">
        <v>11</v>
      </c>
      <c r="C16" s="13">
        <v>558839.52932657499</v>
      </c>
      <c r="D16" s="6">
        <f t="shared" si="4"/>
        <v>484450.44309561682</v>
      </c>
      <c r="E16" s="13">
        <v>4143</v>
      </c>
      <c r="F16" s="35">
        <f t="shared" si="5"/>
        <v>3.5759600196794326E-2</v>
      </c>
      <c r="G16" s="13">
        <v>92927720</v>
      </c>
      <c r="H16" s="34">
        <f t="shared" si="6"/>
        <v>0.32401089091025165</v>
      </c>
      <c r="I16" s="40">
        <f t="shared" si="7"/>
        <v>22430.055515327058</v>
      </c>
      <c r="J16" s="11">
        <f t="shared" si="8"/>
        <v>115621087.9589633</v>
      </c>
      <c r="K16" s="14">
        <f t="shared" si="9"/>
        <v>0.34847025498589174</v>
      </c>
      <c r="L16" s="15">
        <f t="shared" si="10"/>
        <v>27907.576142641396</v>
      </c>
      <c r="M16" s="16">
        <f t="shared" si="11"/>
        <v>0.24420450602859201</v>
      </c>
      <c r="N16" s="25">
        <f t="shared" si="12"/>
        <v>22693367.958963305</v>
      </c>
    </row>
    <row r="17" spans="1:14">
      <c r="A17" s="89" t="s">
        <v>12</v>
      </c>
      <c r="B17" s="90"/>
      <c r="C17" s="41">
        <v>75351.297300096674</v>
      </c>
      <c r="D17" s="18">
        <f>SUMPRODUCT(D5:D16,F5:F16)</f>
        <v>53466.579816471829</v>
      </c>
      <c r="E17" s="17">
        <f>SUM(E5:E16)</f>
        <v>115857</v>
      </c>
      <c r="F17" s="19">
        <f>SUM(F5:F16)</f>
        <v>1</v>
      </c>
      <c r="G17" s="20">
        <f>SUM(G5:G16)</f>
        <v>286804310</v>
      </c>
      <c r="H17" s="36">
        <f>SUM(H5:H16)</f>
        <v>1</v>
      </c>
      <c r="I17" s="22">
        <f>G17/$E17</f>
        <v>2475.5026455026455</v>
      </c>
      <c r="J17" s="20">
        <f>SUM(J5:J16)</f>
        <v>331796147.03023756</v>
      </c>
      <c r="K17" s="21">
        <f>J17/J$17</f>
        <v>1</v>
      </c>
      <c r="L17" s="23">
        <f>J17/$E17</f>
        <v>2863.8420382906302</v>
      </c>
      <c r="M17" s="66">
        <f>SUMPRODUCT($H5:$H16,M5:M16)</f>
        <v>0.15687294598270723</v>
      </c>
      <c r="N17" s="26">
        <f>SUM(N5:N16)</f>
        <v>44991837.0302376</v>
      </c>
    </row>
    <row r="18" spans="1:14">
      <c r="A18" s="79" t="s">
        <v>37</v>
      </c>
      <c r="B18" s="80"/>
      <c r="C18" s="80"/>
      <c r="D18" s="81"/>
      <c r="E18" s="46">
        <f>SUM(E5:E13)</f>
        <v>77768</v>
      </c>
      <c r="F18" s="47">
        <f>SUM(F5:F13)</f>
        <v>0.67124127156753588</v>
      </c>
      <c r="G18" s="49">
        <f>SUM(G5:G13)</f>
        <v>52079230</v>
      </c>
      <c r="H18" s="50">
        <f>SUM(H5:H13)</f>
        <v>0.18158454452793962</v>
      </c>
      <c r="I18" s="51">
        <f t="shared" ref="I18:I19" si="13">G18/E18</f>
        <v>669.67428762472991</v>
      </c>
      <c r="J18" s="49">
        <f>SUM(J5:J13)</f>
        <v>56241069.114470847</v>
      </c>
      <c r="K18" s="50">
        <f>SUM(K5:K13)</f>
        <v>0.16950488912502482</v>
      </c>
      <c r="L18" s="52">
        <f>J18/E18</f>
        <v>723.19037540467605</v>
      </c>
      <c r="M18" s="50">
        <f t="shared" ref="M18:M19" si="14">L18/$I18-1</f>
        <v>7.9913606911447221E-2</v>
      </c>
      <c r="N18" s="53">
        <f t="shared" ref="N18:N19" si="15">J18-G18</f>
        <v>4161839.114470847</v>
      </c>
    </row>
    <row r="19" spans="1:14">
      <c r="A19" s="82" t="s">
        <v>38</v>
      </c>
      <c r="B19" s="83"/>
      <c r="C19" s="83"/>
      <c r="D19" s="84"/>
      <c r="E19" s="54">
        <f>SUM(E14:E16)</f>
        <v>38089</v>
      </c>
      <c r="F19" s="16">
        <f>SUM(F14:F16)</f>
        <v>0.32875872843246412</v>
      </c>
      <c r="G19" s="55">
        <f>SUM(G14:G16)</f>
        <v>234725080</v>
      </c>
      <c r="H19" s="14">
        <f>SUM(H14:H16)</f>
        <v>0.8184154554720604</v>
      </c>
      <c r="I19" s="56">
        <f t="shared" si="13"/>
        <v>6162.5424663288613</v>
      </c>
      <c r="J19" s="55">
        <f>SUM(J14:J16)</f>
        <v>275555077.91576672</v>
      </c>
      <c r="K19" s="14">
        <f>SUM(K14:K16)</f>
        <v>0.83049511087497541</v>
      </c>
      <c r="L19" s="15">
        <f>J19/E19</f>
        <v>7234.5054455555864</v>
      </c>
      <c r="M19" s="14">
        <f t="shared" si="14"/>
        <v>0.17394816913372324</v>
      </c>
      <c r="N19" s="57">
        <f t="shared" si="15"/>
        <v>40829997.915766716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Adams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-50518.85453267744</v>
      </c>
      <c r="D5" s="6">
        <f>I5/0.0463</f>
        <v>163.31511469244089</v>
      </c>
      <c r="E5" s="7">
        <v>1423</v>
      </c>
      <c r="F5" s="35">
        <f>E5/E$17</f>
        <v>8.3173571495370798E-3</v>
      </c>
      <c r="G5" s="7">
        <v>10760</v>
      </c>
      <c r="H5" s="34">
        <f>G5/G$17</f>
        <v>4.7465400546222655E-5</v>
      </c>
      <c r="I5" s="40">
        <f>G5/E5</f>
        <v>7.5614898102600137</v>
      </c>
      <c r="J5" s="5">
        <f t="shared" ref="J5" si="0">L5*$E5</f>
        <v>11619.870410367168</v>
      </c>
      <c r="K5" s="8">
        <f t="shared" ref="K5" si="1">J5/J$17</f>
        <v>4.630085846959569E-5</v>
      </c>
      <c r="L5" s="9">
        <f t="shared" ref="L5" si="2">MAX(0,$D5-0)*0.05+MAX(0,$D5-75000)*0.009</f>
        <v>8.165755734622044</v>
      </c>
      <c r="M5" s="10">
        <f t="shared" ref="M5" si="3">L5/$I5-1</f>
        <v>7.9913606911446999E-2</v>
      </c>
      <c r="N5" s="25">
        <f>J5-G5</f>
        <v>859.87041036716801</v>
      </c>
    </row>
    <row r="6" spans="1:14">
      <c r="A6" s="5">
        <v>0</v>
      </c>
      <c r="B6" s="6">
        <v>5000</v>
      </c>
      <c r="C6" s="7">
        <v>2630.1170731707316</v>
      </c>
      <c r="D6" s="6">
        <f t="shared" ref="D6:D16" si="4">I6/0.0463</f>
        <v>42.423923159317987</v>
      </c>
      <c r="E6" s="7">
        <v>6150</v>
      </c>
      <c r="F6" s="35">
        <f t="shared" ref="F6:F16" si="5">E6/E$17</f>
        <v>3.5946413541569251E-2</v>
      </c>
      <c r="G6" s="7">
        <v>12080</v>
      </c>
      <c r="H6" s="34">
        <f t="shared" ref="H6:H16" si="6">G6/G$17</f>
        <v>5.3288293550034353E-5</v>
      </c>
      <c r="I6" s="40">
        <f t="shared" ref="I6:I16" si="7">G6/E6</f>
        <v>1.9642276422764227</v>
      </c>
      <c r="J6" s="5">
        <f t="shared" ref="J6:J16" si="8">L6*$E6</f>
        <v>13045.356371490281</v>
      </c>
      <c r="K6" s="8">
        <f t="shared" ref="K6:K16" si="9">J6/J$17</f>
        <v>5.1980889434267292E-5</v>
      </c>
      <c r="L6" s="9">
        <f t="shared" ref="L6:L16" si="10">MAX(0,$D6-0)*0.05+MAX(0,$D6-75000)*0.009</f>
        <v>2.1211961579658993</v>
      </c>
      <c r="M6" s="10">
        <f t="shared" ref="M6:M16" si="11">L6/$I6-1</f>
        <v>7.9913606911447221E-2</v>
      </c>
      <c r="N6" s="25">
        <f>J6-G6</f>
        <v>965.35637149028116</v>
      </c>
    </row>
    <row r="7" spans="1:14">
      <c r="A7" s="5">
        <v>5000</v>
      </c>
      <c r="B7" s="6">
        <v>10000</v>
      </c>
      <c r="C7" s="7">
        <v>7697.7268687666638</v>
      </c>
      <c r="D7" s="6">
        <f t="shared" si="4"/>
        <v>97.231680337894474</v>
      </c>
      <c r="E7" s="7">
        <v>10127</v>
      </c>
      <c r="F7" s="35">
        <f t="shared" si="5"/>
        <v>5.9191760965117364E-2</v>
      </c>
      <c r="G7" s="7">
        <v>45590</v>
      </c>
      <c r="H7" s="34">
        <f t="shared" si="6"/>
        <v>2.0111037276043594E-4</v>
      </c>
      <c r="I7" s="40">
        <f t="shared" si="7"/>
        <v>4.5018267996445145</v>
      </c>
      <c r="J7" s="5">
        <f t="shared" si="8"/>
        <v>49233.261339092875</v>
      </c>
      <c r="K7" s="8">
        <f t="shared" si="9"/>
        <v>1.9617622096922566E-4</v>
      </c>
      <c r="L7" s="9">
        <f t="shared" si="10"/>
        <v>4.8615840168947244</v>
      </c>
      <c r="M7" s="10">
        <f t="shared" si="11"/>
        <v>7.9913606911447221E-2</v>
      </c>
      <c r="N7" s="25">
        <f t="shared" ref="N7:N16" si="12">J7-G7</f>
        <v>3643.2613390928746</v>
      </c>
    </row>
    <row r="8" spans="1:14">
      <c r="A8" s="5">
        <v>10000</v>
      </c>
      <c r="B8" s="6">
        <v>15000</v>
      </c>
      <c r="C8" s="7">
        <v>12581.895749546566</v>
      </c>
      <c r="D8" s="6">
        <f t="shared" si="4"/>
        <v>1276.6842385753214</v>
      </c>
      <c r="E8" s="7">
        <v>12681</v>
      </c>
      <c r="F8" s="35">
        <f t="shared" si="5"/>
        <v>7.4119751239128395E-2</v>
      </c>
      <c r="G8" s="7">
        <v>749580</v>
      </c>
      <c r="H8" s="34">
        <f t="shared" si="6"/>
        <v>3.3066091953008899E-3</v>
      </c>
      <c r="I8" s="40">
        <f t="shared" si="7"/>
        <v>59.110480246037376</v>
      </c>
      <c r="J8" s="5">
        <f t="shared" si="8"/>
        <v>809481.64146868256</v>
      </c>
      <c r="K8" s="8">
        <f t="shared" si="9"/>
        <v>3.2254830382564634E-3</v>
      </c>
      <c r="L8" s="9">
        <f t="shared" si="10"/>
        <v>63.834211928766074</v>
      </c>
      <c r="M8" s="10">
        <f t="shared" si="11"/>
        <v>7.9913606911447221E-2</v>
      </c>
      <c r="N8" s="25">
        <f t="shared" si="12"/>
        <v>59901.641468682559</v>
      </c>
    </row>
    <row r="9" spans="1:14">
      <c r="A9" s="5">
        <v>15000</v>
      </c>
      <c r="B9" s="6">
        <v>20000</v>
      </c>
      <c r="C9" s="7">
        <v>17486.706016755521</v>
      </c>
      <c r="D9" s="6">
        <f t="shared" si="4"/>
        <v>3430.2925225235599</v>
      </c>
      <c r="E9" s="7">
        <v>13130</v>
      </c>
      <c r="F9" s="35">
        <f t="shared" si="5"/>
        <v>7.6744131674927524E-2</v>
      </c>
      <c r="G9" s="7">
        <v>2085340</v>
      </c>
      <c r="H9" s="34">
        <f t="shared" si="6"/>
        <v>9.1990240125520394E-3</v>
      </c>
      <c r="I9" s="40">
        <f t="shared" si="7"/>
        <v>158.82254379284083</v>
      </c>
      <c r="J9" s="5">
        <f t="shared" si="8"/>
        <v>2251987.0410367171</v>
      </c>
      <c r="K9" s="8">
        <f t="shared" si="9"/>
        <v>8.9733301302032248E-3</v>
      </c>
      <c r="L9" s="9">
        <f t="shared" si="10"/>
        <v>171.514626126178</v>
      </c>
      <c r="M9" s="10">
        <f t="shared" si="11"/>
        <v>7.9913606911446999E-2</v>
      </c>
      <c r="N9" s="25">
        <f t="shared" si="12"/>
        <v>166647.04103671713</v>
      </c>
    </row>
    <row r="10" spans="1:14">
      <c r="A10" s="5">
        <v>20000</v>
      </c>
      <c r="B10" s="6">
        <v>25000</v>
      </c>
      <c r="C10" s="7">
        <v>22478.308307553008</v>
      </c>
      <c r="D10" s="6">
        <f t="shared" si="4"/>
        <v>6339.963941494806</v>
      </c>
      <c r="E10" s="7">
        <v>13253</v>
      </c>
      <c r="F10" s="35">
        <f t="shared" si="5"/>
        <v>7.7463059945758903E-2</v>
      </c>
      <c r="G10" s="7">
        <v>3890290</v>
      </c>
      <c r="H10" s="34">
        <f t="shared" si="6"/>
        <v>1.7161168502877744E-2</v>
      </c>
      <c r="I10" s="40">
        <f t="shared" si="7"/>
        <v>293.54033049120955</v>
      </c>
      <c r="J10" s="5">
        <f t="shared" si="8"/>
        <v>4201177.1058315337</v>
      </c>
      <c r="K10" s="8">
        <f t="shared" si="9"/>
        <v>1.6740127016327461E-2</v>
      </c>
      <c r="L10" s="9">
        <f t="shared" si="10"/>
        <v>316.99819707474035</v>
      </c>
      <c r="M10" s="10">
        <f t="shared" si="11"/>
        <v>7.9913606911447221E-2</v>
      </c>
      <c r="N10" s="25">
        <f t="shared" si="12"/>
        <v>310887.10583153367</v>
      </c>
    </row>
    <row r="11" spans="1:14">
      <c r="A11" s="5">
        <v>25000</v>
      </c>
      <c r="B11" s="6">
        <v>35000</v>
      </c>
      <c r="C11" s="7">
        <v>29851.648378247541</v>
      </c>
      <c r="D11" s="6">
        <f t="shared" si="4"/>
        <v>11716.008338180774</v>
      </c>
      <c r="E11" s="7">
        <v>24788</v>
      </c>
      <c r="F11" s="35">
        <f t="shared" si="5"/>
        <v>0.14488450388104368</v>
      </c>
      <c r="G11" s="7">
        <v>13446280</v>
      </c>
      <c r="H11" s="34">
        <f t="shared" si="6"/>
        <v>5.9315340711585757E-2</v>
      </c>
      <c r="I11" s="40">
        <f t="shared" si="7"/>
        <v>542.45118605776986</v>
      </c>
      <c r="J11" s="5">
        <f t="shared" si="8"/>
        <v>14520820.734341253</v>
      </c>
      <c r="K11" s="8">
        <f t="shared" si="9"/>
        <v>5.7860065727003279E-2</v>
      </c>
      <c r="L11" s="9">
        <f t="shared" si="10"/>
        <v>585.80041690903874</v>
      </c>
      <c r="M11" s="10">
        <f t="shared" si="11"/>
        <v>7.9913606911447221E-2</v>
      </c>
      <c r="N11" s="25">
        <f t="shared" si="12"/>
        <v>1074540.7343412526</v>
      </c>
    </row>
    <row r="12" spans="1:14">
      <c r="A12" s="5">
        <v>35000</v>
      </c>
      <c r="B12" s="6">
        <v>50000</v>
      </c>
      <c r="C12" s="7">
        <v>41946.431328691513</v>
      </c>
      <c r="D12" s="6">
        <f t="shared" si="4"/>
        <v>20869.202861765214</v>
      </c>
      <c r="E12" s="7">
        <v>27719</v>
      </c>
      <c r="F12" s="35">
        <f t="shared" si="5"/>
        <v>0.16201603852987936</v>
      </c>
      <c r="G12" s="7">
        <v>26783320</v>
      </c>
      <c r="H12" s="34">
        <f t="shared" si="6"/>
        <v>0.11814879291428031</v>
      </c>
      <c r="I12" s="40">
        <f t="shared" si="7"/>
        <v>966.24409249972939</v>
      </c>
      <c r="J12" s="5">
        <f t="shared" si="8"/>
        <v>28923671.706263501</v>
      </c>
      <c r="K12" s="8">
        <f t="shared" si="9"/>
        <v>0.11525006586114238</v>
      </c>
      <c r="L12" s="9">
        <f t="shared" si="10"/>
        <v>1043.4601430882608</v>
      </c>
      <c r="M12" s="10">
        <f t="shared" si="11"/>
        <v>7.9913606911447221E-2</v>
      </c>
      <c r="N12" s="25">
        <f t="shared" si="12"/>
        <v>2140351.7062635012</v>
      </c>
    </row>
    <row r="13" spans="1:14">
      <c r="A13" s="5">
        <v>50000</v>
      </c>
      <c r="B13" s="6">
        <v>75000</v>
      </c>
      <c r="C13" s="7">
        <v>61342.836129216084</v>
      </c>
      <c r="D13" s="6">
        <f t="shared" si="4"/>
        <v>35082.13412806236</v>
      </c>
      <c r="E13" s="7">
        <v>28077</v>
      </c>
      <c r="F13" s="35">
        <f t="shared" si="5"/>
        <v>0.16410852894416908</v>
      </c>
      <c r="G13" s="7">
        <v>45605550</v>
      </c>
      <c r="H13" s="34">
        <f t="shared" si="6"/>
        <v>0.20117896820453388</v>
      </c>
      <c r="I13" s="40">
        <f t="shared" si="7"/>
        <v>1624.3028101292873</v>
      </c>
      <c r="J13" s="5">
        <f t="shared" si="8"/>
        <v>49250053.995680347</v>
      </c>
      <c r="K13" s="8">
        <f t="shared" si="9"/>
        <v>0.19624313345521099</v>
      </c>
      <c r="L13" s="9">
        <f t="shared" si="10"/>
        <v>1754.1067064031181</v>
      </c>
      <c r="M13" s="10">
        <f t="shared" si="11"/>
        <v>7.9913606911447221E-2</v>
      </c>
      <c r="N13" s="25">
        <f t="shared" si="12"/>
        <v>3644503.9956803471</v>
      </c>
    </row>
    <row r="14" spans="1:14">
      <c r="A14" s="5">
        <v>75000</v>
      </c>
      <c r="B14" s="6">
        <v>100000</v>
      </c>
      <c r="C14" s="7">
        <v>86317.542874768667</v>
      </c>
      <c r="D14" s="6">
        <f t="shared" si="4"/>
        <v>55313.214918130427</v>
      </c>
      <c r="E14" s="7">
        <v>16210</v>
      </c>
      <c r="F14" s="35">
        <f t="shared" si="5"/>
        <v>9.4746563172168702E-2</v>
      </c>
      <c r="G14" s="7">
        <v>41513840</v>
      </c>
      <c r="H14" s="34">
        <f t="shared" si="6"/>
        <v>0.18312927916466543</v>
      </c>
      <c r="I14" s="40">
        <f t="shared" si="7"/>
        <v>2561.0018507094387</v>
      </c>
      <c r="J14" s="5">
        <f t="shared" si="8"/>
        <v>44831360.69114472</v>
      </c>
      <c r="K14" s="8">
        <f t="shared" si="9"/>
        <v>0.17863628535031983</v>
      </c>
      <c r="L14" s="9">
        <f t="shared" si="10"/>
        <v>2765.6607459065217</v>
      </c>
      <c r="M14" s="10">
        <f t="shared" si="11"/>
        <v>7.9913606911447221E-2</v>
      </c>
      <c r="N14" s="25">
        <f t="shared" si="12"/>
        <v>3317520.6911447197</v>
      </c>
    </row>
    <row r="15" spans="1:14">
      <c r="A15" s="5">
        <v>100000</v>
      </c>
      <c r="B15" s="6">
        <v>250000</v>
      </c>
      <c r="C15" s="7">
        <v>133561.38161459274</v>
      </c>
      <c r="D15" s="6">
        <f t="shared" si="4"/>
        <v>97472.556177806648</v>
      </c>
      <c r="E15" s="7">
        <v>16611</v>
      </c>
      <c r="F15" s="35">
        <f t="shared" si="5"/>
        <v>9.7090386233984846E-2</v>
      </c>
      <c r="G15" s="7">
        <v>74965100</v>
      </c>
      <c r="H15" s="34">
        <f t="shared" si="6"/>
        <v>0.33069223963639738</v>
      </c>
      <c r="I15" s="40">
        <f t="shared" si="7"/>
        <v>4512.979351032448</v>
      </c>
      <c r="J15" s="5">
        <f t="shared" si="8"/>
        <v>84315456.209503233</v>
      </c>
      <c r="K15" s="8">
        <f t="shared" si="9"/>
        <v>0.33596570933119785</v>
      </c>
      <c r="L15" s="9">
        <f t="shared" si="10"/>
        <v>5075.8808144905925</v>
      </c>
      <c r="M15" s="10">
        <f t="shared" si="11"/>
        <v>0.12472945690065429</v>
      </c>
      <c r="N15" s="25">
        <f t="shared" si="12"/>
        <v>9350356.2095032334</v>
      </c>
    </row>
    <row r="16" spans="1:14">
      <c r="A16" s="11">
        <v>250000</v>
      </c>
      <c r="B16" s="12" t="s">
        <v>11</v>
      </c>
      <c r="C16" s="13">
        <v>475416.20239390642</v>
      </c>
      <c r="D16" s="6">
        <f t="shared" si="4"/>
        <v>413251.09225211927</v>
      </c>
      <c r="E16" s="13">
        <v>919</v>
      </c>
      <c r="F16" s="35">
        <f t="shared" si="5"/>
        <v>5.3715047227157952E-3</v>
      </c>
      <c r="G16" s="13">
        <v>17583710</v>
      </c>
      <c r="H16" s="34">
        <f t="shared" si="6"/>
        <v>7.7566713590949882E-2</v>
      </c>
      <c r="I16" s="40">
        <f t="shared" si="7"/>
        <v>19133.525571273123</v>
      </c>
      <c r="J16" s="11">
        <f t="shared" si="8"/>
        <v>21786562.473002162</v>
      </c>
      <c r="K16" s="14">
        <f t="shared" si="9"/>
        <v>8.681134212146549E-2</v>
      </c>
      <c r="L16" s="15">
        <f t="shared" si="10"/>
        <v>23706.814442875038</v>
      </c>
      <c r="M16" s="16">
        <f t="shared" si="11"/>
        <v>0.23901966496275029</v>
      </c>
      <c r="N16" s="25">
        <f t="shared" si="12"/>
        <v>4202852.4730021618</v>
      </c>
    </row>
    <row r="17" spans="1:14">
      <c r="A17" s="89" t="s">
        <v>12</v>
      </c>
      <c r="B17" s="90"/>
      <c r="C17" s="41">
        <v>49032.958401767501</v>
      </c>
      <c r="D17" s="18">
        <f>SUMPRODUCT(D5:D16,F5:F16)</f>
        <v>28617.690384638299</v>
      </c>
      <c r="E17" s="17">
        <f>SUM(E5:E16)</f>
        <v>171088</v>
      </c>
      <c r="F17" s="19">
        <f>SUM(F5:F16)</f>
        <v>0.99999999999999989</v>
      </c>
      <c r="G17" s="20">
        <f>SUM(G5:G16)</f>
        <v>226691440</v>
      </c>
      <c r="H17" s="36">
        <f>SUM(H5:H16)</f>
        <v>1</v>
      </c>
      <c r="I17" s="22">
        <f>G17/$E17</f>
        <v>1324.9990648087535</v>
      </c>
      <c r="J17" s="20">
        <f>SUM(J5:J16)</f>
        <v>250964470.08639309</v>
      </c>
      <c r="K17" s="21">
        <f>J17/J$17</f>
        <v>1</v>
      </c>
      <c r="L17" s="23">
        <f>J17/$E17</f>
        <v>1466.8735977180929</v>
      </c>
      <c r="M17" s="66">
        <f>SUMPRODUCT($H5:$H16,M5:M16)</f>
        <v>0.10707519475103738</v>
      </c>
      <c r="N17" s="26">
        <f>SUM(N5:N16)</f>
        <v>24273030.086393099</v>
      </c>
    </row>
    <row r="18" spans="1:14">
      <c r="A18" s="79" t="s">
        <v>37</v>
      </c>
      <c r="B18" s="80"/>
      <c r="C18" s="80"/>
      <c r="D18" s="81"/>
      <c r="E18" s="46">
        <f>SUM(E5:E13)</f>
        <v>137348</v>
      </c>
      <c r="F18" s="47">
        <f>SUM(F5:F13)</f>
        <v>0.80279154587113066</v>
      </c>
      <c r="G18" s="49">
        <f>SUM(G5:G13)</f>
        <v>92628790</v>
      </c>
      <c r="H18" s="50">
        <f>SUM(H5:H13)</f>
        <v>0.40861176760798734</v>
      </c>
      <c r="I18" s="51">
        <f t="shared" ref="I18:I19" si="13">G18/E18</f>
        <v>674.40945627166036</v>
      </c>
      <c r="J18" s="49">
        <f>SUM(J5:J13)</f>
        <v>100031090.71274298</v>
      </c>
      <c r="K18" s="50">
        <f>SUM(K5:K13)</f>
        <v>0.39858666319701691</v>
      </c>
      <c r="L18" s="52">
        <f>J18/E18</f>
        <v>728.30394845751653</v>
      </c>
      <c r="M18" s="50">
        <f t="shared" ref="M18:M19" si="14">L18/$I18-1</f>
        <v>7.9913606911446999E-2</v>
      </c>
      <c r="N18" s="53">
        <f t="shared" ref="N18:N19" si="15">J18-G18</f>
        <v>7402300.7127429843</v>
      </c>
    </row>
    <row r="19" spans="1:14">
      <c r="A19" s="82" t="s">
        <v>38</v>
      </c>
      <c r="B19" s="83"/>
      <c r="C19" s="83"/>
      <c r="D19" s="84"/>
      <c r="E19" s="54">
        <f>SUM(E14:E16)</f>
        <v>33740</v>
      </c>
      <c r="F19" s="16">
        <f>SUM(F14:F16)</f>
        <v>0.19720845412886934</v>
      </c>
      <c r="G19" s="55">
        <f>SUM(G14:G16)</f>
        <v>134062650</v>
      </c>
      <c r="H19" s="14">
        <f>SUM(H14:H16)</f>
        <v>0.59138823239201277</v>
      </c>
      <c r="I19" s="56">
        <f t="shared" si="13"/>
        <v>3973.4039715471249</v>
      </c>
      <c r="J19" s="55">
        <f>SUM(J14:J16)</f>
        <v>150933379.3736501</v>
      </c>
      <c r="K19" s="14">
        <f>SUM(K14:K16)</f>
        <v>0.60141333680298315</v>
      </c>
      <c r="L19" s="15">
        <f>J19/E19</f>
        <v>4473.4255890234172</v>
      </c>
      <c r="M19" s="14">
        <f t="shared" si="14"/>
        <v>0.12584212958381857</v>
      </c>
      <c r="N19" s="57">
        <f t="shared" si="15"/>
        <v>16870729.373650104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Arapahoe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-160950.27519656898</v>
      </c>
      <c r="D5" s="6">
        <f>I5/0.0463</f>
        <v>54.343043550082825</v>
      </c>
      <c r="E5" s="7">
        <v>2798</v>
      </c>
      <c r="F5" s="35">
        <f>E5/E$17</f>
        <v>1.2321974334357963E-2</v>
      </c>
      <c r="G5" s="7">
        <v>7040</v>
      </c>
      <c r="H5" s="34">
        <f>G5/G$17</f>
        <v>1.4380270106002404E-5</v>
      </c>
      <c r="I5" s="40">
        <f>G5/E5</f>
        <v>2.516082916368835</v>
      </c>
      <c r="J5" s="5">
        <f t="shared" ref="J5" si="0">L5*$E5</f>
        <v>7602.591792656588</v>
      </c>
      <c r="K5" s="8">
        <f t="shared" ref="K5" si="1">J5/J$17</f>
        <v>1.3428848083061512E-5</v>
      </c>
      <c r="L5" s="9">
        <f t="shared" ref="L5" si="2">MAX(0,$D5-0)*0.05+MAX(0,$D5-75000)*0.009</f>
        <v>2.7171521775041416</v>
      </c>
      <c r="M5" s="10">
        <f t="shared" ref="M5" si="3">L5/$I5-1</f>
        <v>7.9913606911447221E-2</v>
      </c>
      <c r="N5" s="25">
        <f>J5-G5</f>
        <v>562.59179265658804</v>
      </c>
    </row>
    <row r="6" spans="1:14">
      <c r="A6" s="5">
        <v>0</v>
      </c>
      <c r="B6" s="6">
        <v>5000</v>
      </c>
      <c r="C6" s="7">
        <v>2613.4226610249179</v>
      </c>
      <c r="D6" s="6">
        <f t="shared" ref="D6:D16" si="4">I6/0.0463</f>
        <v>100.8325539880646</v>
      </c>
      <c r="E6" s="7">
        <v>8508</v>
      </c>
      <c r="F6" s="35">
        <f t="shared" ref="F6:F16" si="5">E6/E$17</f>
        <v>3.7467961985960523E-2</v>
      </c>
      <c r="G6" s="7">
        <v>39720</v>
      </c>
      <c r="H6" s="34">
        <f t="shared" ref="H6:H16" si="6">G6/G$17</f>
        <v>8.1134137586706743E-5</v>
      </c>
      <c r="I6" s="40">
        <f t="shared" ref="I6:I16" si="7">G6/E6</f>
        <v>4.668547249647391</v>
      </c>
      <c r="J6" s="5">
        <f t="shared" ref="J6:J16" si="8">L6*$E6</f>
        <v>42894.168466522686</v>
      </c>
      <c r="K6" s="8">
        <f t="shared" ref="K6:K16" si="9">J6/J$17</f>
        <v>7.5766171286818651E-5</v>
      </c>
      <c r="L6" s="9">
        <f t="shared" ref="L6:L16" si="10">MAX(0,$D6-0)*0.05+MAX(0,$D6-75000)*0.009</f>
        <v>5.0416276994032305</v>
      </c>
      <c r="M6" s="10">
        <f t="shared" ref="M6:M16" si="11">L6/$I6-1</f>
        <v>7.9913606911447221E-2</v>
      </c>
      <c r="N6" s="25">
        <f>J6-G6</f>
        <v>3174.1684665226858</v>
      </c>
    </row>
    <row r="7" spans="1:14">
      <c r="A7" s="5">
        <v>5000</v>
      </c>
      <c r="B7" s="6">
        <v>10000</v>
      </c>
      <c r="C7" s="7">
        <v>7638.5221753324313</v>
      </c>
      <c r="D7" s="6">
        <f t="shared" si="4"/>
        <v>95.875760148599682</v>
      </c>
      <c r="E7" s="7">
        <v>12559</v>
      </c>
      <c r="F7" s="35">
        <f t="shared" si="5"/>
        <v>5.5307961281344409E-2</v>
      </c>
      <c r="G7" s="7">
        <v>55750</v>
      </c>
      <c r="H7" s="34">
        <f t="shared" si="6"/>
        <v>1.1387784920591393E-4</v>
      </c>
      <c r="I7" s="40">
        <f t="shared" si="7"/>
        <v>4.4390476948801654</v>
      </c>
      <c r="J7" s="5">
        <f t="shared" si="8"/>
        <v>60205.183585313171</v>
      </c>
      <c r="K7" s="8">
        <f t="shared" si="9"/>
        <v>1.063435057714033E-4</v>
      </c>
      <c r="L7" s="9">
        <f t="shared" si="10"/>
        <v>4.7937880074299839</v>
      </c>
      <c r="M7" s="10">
        <f t="shared" si="11"/>
        <v>7.9913606911446999E-2</v>
      </c>
      <c r="N7" s="25">
        <f t="shared" ref="N7:N16" si="12">J7-G7</f>
        <v>4455.1835853131706</v>
      </c>
    </row>
    <row r="8" spans="1:14">
      <c r="A8" s="5">
        <v>10000</v>
      </c>
      <c r="B8" s="6">
        <v>15000</v>
      </c>
      <c r="C8" s="7">
        <v>12566.660545645331</v>
      </c>
      <c r="D8" s="6">
        <f t="shared" si="4"/>
        <v>1415.4460507797362</v>
      </c>
      <c r="E8" s="7">
        <v>15248</v>
      </c>
      <c r="F8" s="35">
        <f t="shared" si="5"/>
        <v>6.7149915886451111E-2</v>
      </c>
      <c r="G8" s="7">
        <v>999280</v>
      </c>
      <c r="H8" s="34">
        <f t="shared" si="6"/>
        <v>2.0411812942508641E-3</v>
      </c>
      <c r="I8" s="40">
        <f t="shared" si="7"/>
        <v>65.535152151101784</v>
      </c>
      <c r="J8" s="5">
        <f t="shared" si="8"/>
        <v>1079136.0691144709</v>
      </c>
      <c r="K8" s="8">
        <f t="shared" si="9"/>
        <v>1.9061334250627423E-3</v>
      </c>
      <c r="L8" s="9">
        <f t="shared" si="10"/>
        <v>70.772302538986807</v>
      </c>
      <c r="M8" s="10">
        <f t="shared" si="11"/>
        <v>7.9913606911446999E-2</v>
      </c>
      <c r="N8" s="25">
        <f t="shared" si="12"/>
        <v>79856.069114470854</v>
      </c>
    </row>
    <row r="9" spans="1:14">
      <c r="A9" s="5">
        <v>15000</v>
      </c>
      <c r="B9" s="6">
        <v>20000</v>
      </c>
      <c r="C9" s="7">
        <v>17505.358964787854</v>
      </c>
      <c r="D9" s="6">
        <f t="shared" si="4"/>
        <v>3677.0137896247138</v>
      </c>
      <c r="E9" s="7">
        <v>16074</v>
      </c>
      <c r="F9" s="35">
        <f t="shared" si="5"/>
        <v>7.0787496587015691E-2</v>
      </c>
      <c r="G9" s="7">
        <v>2736530</v>
      </c>
      <c r="H9" s="34">
        <f t="shared" si="6"/>
        <v>5.5897784876674378E-3</v>
      </c>
      <c r="I9" s="40">
        <f t="shared" si="7"/>
        <v>170.24573845962425</v>
      </c>
      <c r="J9" s="5">
        <f t="shared" si="8"/>
        <v>2955215.9827213823</v>
      </c>
      <c r="K9" s="8">
        <f t="shared" si="9"/>
        <v>5.2199496654460678E-3</v>
      </c>
      <c r="L9" s="9">
        <f t="shared" si="10"/>
        <v>183.85068948123569</v>
      </c>
      <c r="M9" s="10">
        <f t="shared" si="11"/>
        <v>7.9913606911446999E-2</v>
      </c>
      <c r="N9" s="25">
        <f t="shared" si="12"/>
        <v>218685.98272138229</v>
      </c>
    </row>
    <row r="10" spans="1:14">
      <c r="A10" s="5">
        <v>20000</v>
      </c>
      <c r="B10" s="6">
        <v>25000</v>
      </c>
      <c r="C10" s="7">
        <v>22489.223897617841</v>
      </c>
      <c r="D10" s="6">
        <f t="shared" si="4"/>
        <v>6636.433099543623</v>
      </c>
      <c r="E10" s="7">
        <v>15784</v>
      </c>
      <c r="F10" s="35">
        <f t="shared" si="5"/>
        <v>6.9510379876163722E-2</v>
      </c>
      <c r="G10" s="7">
        <v>4849900</v>
      </c>
      <c r="H10" s="34">
        <f t="shared" si="6"/>
        <v>9.9066579527132183E-3</v>
      </c>
      <c r="I10" s="40">
        <f t="shared" si="7"/>
        <v>307.26685250886976</v>
      </c>
      <c r="J10" s="5">
        <f t="shared" si="8"/>
        <v>5237473.0021598283</v>
      </c>
      <c r="K10" s="8">
        <f t="shared" si="9"/>
        <v>9.2512173747215966E-3</v>
      </c>
      <c r="L10" s="9">
        <f t="shared" si="10"/>
        <v>331.8216549771812</v>
      </c>
      <c r="M10" s="10">
        <f t="shared" si="11"/>
        <v>7.9913606911447221E-2</v>
      </c>
      <c r="N10" s="25">
        <f t="shared" si="12"/>
        <v>387573.00215982832</v>
      </c>
    </row>
    <row r="11" spans="1:14">
      <c r="A11" s="5">
        <v>25000</v>
      </c>
      <c r="B11" s="6">
        <v>35000</v>
      </c>
      <c r="C11" s="7">
        <v>29863.681769777748</v>
      </c>
      <c r="D11" s="6">
        <f t="shared" si="4"/>
        <v>11971.160063369573</v>
      </c>
      <c r="E11" s="7">
        <v>29111</v>
      </c>
      <c r="F11" s="35">
        <f t="shared" si="5"/>
        <v>0.12820049851590232</v>
      </c>
      <c r="G11" s="7">
        <v>16135200</v>
      </c>
      <c r="H11" s="34">
        <f t="shared" si="6"/>
        <v>3.295859860999574E-2</v>
      </c>
      <c r="I11" s="40">
        <f t="shared" si="7"/>
        <v>554.26471093401119</v>
      </c>
      <c r="J11" s="5">
        <f t="shared" si="8"/>
        <v>17424622.030237582</v>
      </c>
      <c r="K11" s="8">
        <f t="shared" si="9"/>
        <v>3.0778004203098595E-2</v>
      </c>
      <c r="L11" s="9">
        <f t="shared" si="10"/>
        <v>598.55800316847865</v>
      </c>
      <c r="M11" s="10">
        <f t="shared" si="11"/>
        <v>7.9913606911447221E-2</v>
      </c>
      <c r="N11" s="25">
        <f t="shared" si="12"/>
        <v>1289422.0302375816</v>
      </c>
    </row>
    <row r="12" spans="1:14">
      <c r="A12" s="5">
        <v>35000</v>
      </c>
      <c r="B12" s="6">
        <v>50000</v>
      </c>
      <c r="C12" s="7">
        <v>41974.990681736206</v>
      </c>
      <c r="D12" s="6">
        <f t="shared" si="4"/>
        <v>21087.627646515462</v>
      </c>
      <c r="E12" s="7">
        <v>33268</v>
      </c>
      <c r="F12" s="35">
        <f t="shared" si="5"/>
        <v>0.14650730598835621</v>
      </c>
      <c r="G12" s="7">
        <v>32481450</v>
      </c>
      <c r="H12" s="34">
        <f t="shared" si="6"/>
        <v>6.6348298925370988E-2</v>
      </c>
      <c r="I12" s="40">
        <f t="shared" si="7"/>
        <v>976.35716003366599</v>
      </c>
      <c r="J12" s="5">
        <f t="shared" si="8"/>
        <v>35077159.827213816</v>
      </c>
      <c r="K12" s="8">
        <f t="shared" si="9"/>
        <v>6.1958587722664521E-2</v>
      </c>
      <c r="L12" s="9">
        <f t="shared" si="10"/>
        <v>1054.3813823257731</v>
      </c>
      <c r="M12" s="10">
        <f t="shared" si="11"/>
        <v>7.9913606911446999E-2</v>
      </c>
      <c r="N12" s="25">
        <f t="shared" si="12"/>
        <v>2595709.8272138163</v>
      </c>
    </row>
    <row r="13" spans="1:14">
      <c r="A13" s="5">
        <v>50000</v>
      </c>
      <c r="B13" s="6">
        <v>75000</v>
      </c>
      <c r="C13" s="7">
        <v>61525.248555574624</v>
      </c>
      <c r="D13" s="6">
        <f t="shared" si="4"/>
        <v>34940.76197261006</v>
      </c>
      <c r="E13" s="7">
        <v>34962</v>
      </c>
      <c r="F13" s="35">
        <f t="shared" si="5"/>
        <v>0.15396742912002254</v>
      </c>
      <c r="G13" s="7">
        <v>56560030</v>
      </c>
      <c r="H13" s="34">
        <f t="shared" si="6"/>
        <v>0.1155324586084658</v>
      </c>
      <c r="I13" s="40">
        <f t="shared" si="7"/>
        <v>1617.7572793318459</v>
      </c>
      <c r="J13" s="5">
        <f t="shared" si="8"/>
        <v>61079946.004319653</v>
      </c>
      <c r="K13" s="8">
        <f t="shared" si="9"/>
        <v>0.10788864352889226</v>
      </c>
      <c r="L13" s="9">
        <f t="shared" si="10"/>
        <v>1747.0380986305031</v>
      </c>
      <c r="M13" s="10">
        <f t="shared" si="11"/>
        <v>7.9913606911446999E-2</v>
      </c>
      <c r="N13" s="25">
        <f t="shared" si="12"/>
        <v>4519916.0043196529</v>
      </c>
    </row>
    <row r="14" spans="1:14">
      <c r="A14" s="5">
        <v>75000</v>
      </c>
      <c r="B14" s="6">
        <v>100000</v>
      </c>
      <c r="C14" s="7">
        <v>86555.538671519564</v>
      </c>
      <c r="D14" s="6">
        <f t="shared" si="4"/>
        <v>54315.566674593239</v>
      </c>
      <c r="E14" s="7">
        <v>21980</v>
      </c>
      <c r="F14" s="35">
        <f t="shared" si="5"/>
        <v>9.6796638981125102E-2</v>
      </c>
      <c r="G14" s="7">
        <v>55275540</v>
      </c>
      <c r="H14" s="34">
        <f t="shared" si="6"/>
        <v>0.1129086925362415</v>
      </c>
      <c r="I14" s="40">
        <f t="shared" si="7"/>
        <v>2514.810737033667</v>
      </c>
      <c r="J14" s="5">
        <f t="shared" si="8"/>
        <v>59692807.775377981</v>
      </c>
      <c r="K14" s="8">
        <f t="shared" si="9"/>
        <v>0.10543847008085086</v>
      </c>
      <c r="L14" s="9">
        <f t="shared" si="10"/>
        <v>2715.7783337296623</v>
      </c>
      <c r="M14" s="10">
        <f t="shared" si="11"/>
        <v>7.9913606911447221E-2</v>
      </c>
      <c r="N14" s="25">
        <f t="shared" si="12"/>
        <v>4417267.7753779814</v>
      </c>
    </row>
    <row r="15" spans="1:14">
      <c r="A15" s="5">
        <v>100000</v>
      </c>
      <c r="B15" s="6">
        <v>250000</v>
      </c>
      <c r="C15" s="7">
        <v>142329.38474342969</v>
      </c>
      <c r="D15" s="6">
        <f t="shared" si="4"/>
        <v>103255.22099977896</v>
      </c>
      <c r="E15" s="7">
        <v>31239</v>
      </c>
      <c r="F15" s="35">
        <f t="shared" si="5"/>
        <v>0.13757189286311952</v>
      </c>
      <c r="G15" s="7">
        <v>149344810</v>
      </c>
      <c r="H15" s="34">
        <f t="shared" si="6"/>
        <v>0.30505947538772854</v>
      </c>
      <c r="I15" s="40">
        <f t="shared" si="7"/>
        <v>4780.7167322897658</v>
      </c>
      <c r="J15" s="5">
        <f t="shared" si="8"/>
        <v>169223476.07991362</v>
      </c>
      <c r="K15" s="8">
        <f t="shared" si="9"/>
        <v>0.29890811112070476</v>
      </c>
      <c r="L15" s="9">
        <f t="shared" si="10"/>
        <v>5417.0580389869592</v>
      </c>
      <c r="M15" s="10">
        <f t="shared" si="11"/>
        <v>0.13310583795924091</v>
      </c>
      <c r="N15" s="25">
        <f t="shared" si="12"/>
        <v>19878666.079913616</v>
      </c>
    </row>
    <row r="16" spans="1:14">
      <c r="A16" s="11">
        <v>250000</v>
      </c>
      <c r="B16" s="12" t="s">
        <v>11</v>
      </c>
      <c r="C16" s="13">
        <v>746274.62384990079</v>
      </c>
      <c r="D16" s="6">
        <f t="shared" si="4"/>
        <v>666590.55512975517</v>
      </c>
      <c r="E16" s="13">
        <v>5543</v>
      </c>
      <c r="F16" s="35">
        <f t="shared" si="5"/>
        <v>2.441054458018091E-2</v>
      </c>
      <c r="G16" s="13">
        <v>171074400</v>
      </c>
      <c r="H16" s="34">
        <f t="shared" si="6"/>
        <v>0.34944546594066728</v>
      </c>
      <c r="I16" s="40">
        <f t="shared" si="7"/>
        <v>30863.142702507666</v>
      </c>
      <c r="J16" s="11">
        <f t="shared" si="8"/>
        <v>214258250.37796977</v>
      </c>
      <c r="K16" s="14">
        <f t="shared" si="9"/>
        <v>0.37845534435341727</v>
      </c>
      <c r="L16" s="15">
        <f t="shared" si="10"/>
        <v>38653.842752655561</v>
      </c>
      <c r="M16" s="16">
        <f t="shared" si="11"/>
        <v>0.25242730869124652</v>
      </c>
      <c r="N16" s="25">
        <f t="shared" si="12"/>
        <v>43183850.377969772</v>
      </c>
    </row>
    <row r="17" spans="1:14">
      <c r="A17" s="89" t="s">
        <v>12</v>
      </c>
      <c r="B17" s="90"/>
      <c r="C17" s="41">
        <v>67809.956181878239</v>
      </c>
      <c r="D17" s="18">
        <f>SUMPRODUCT(D5:D16,F5:F16)</f>
        <v>46564.743425474124</v>
      </c>
      <c r="E17" s="17">
        <f>SUM(E5:E16)</f>
        <v>227074</v>
      </c>
      <c r="F17" s="19">
        <f>SUM(F5:F16)</f>
        <v>1</v>
      </c>
      <c r="G17" s="20">
        <f>SUM(G5:G16)</f>
        <v>489559650</v>
      </c>
      <c r="H17" s="36">
        <f>SUM(H5:H16)</f>
        <v>0.99999999999999989</v>
      </c>
      <c r="I17" s="22">
        <f>G17/$E17</f>
        <v>2155.947620599452</v>
      </c>
      <c r="J17" s="20">
        <f>SUM(J5:J16)</f>
        <v>566138789.09287262</v>
      </c>
      <c r="K17" s="21">
        <f>J17/J$17</f>
        <v>1</v>
      </c>
      <c r="L17" s="23">
        <f>J17/$E17</f>
        <v>2493.1907179724344</v>
      </c>
      <c r="M17" s="66">
        <f>SUMPRODUCT($H5:$H16,M5:M16)</f>
        <v>0.15642453190918126</v>
      </c>
      <c r="N17" s="26">
        <f>SUM(N5:N16)</f>
        <v>76579139.09287259</v>
      </c>
    </row>
    <row r="18" spans="1:14">
      <c r="A18" s="79" t="s">
        <v>37</v>
      </c>
      <c r="B18" s="80"/>
      <c r="C18" s="80"/>
      <c r="D18" s="81"/>
      <c r="E18" s="46">
        <f>SUM(E5:E13)</f>
        <v>168312</v>
      </c>
      <c r="F18" s="47">
        <f>SUM(F5:F13)</f>
        <v>0.74122092357557445</v>
      </c>
      <c r="G18" s="49">
        <f>SUM(G5:G13)</f>
        <v>113864900</v>
      </c>
      <c r="H18" s="50">
        <f>SUM(H5:H13)</f>
        <v>0.23258636613536265</v>
      </c>
      <c r="I18" s="51">
        <f t="shared" ref="I18:I19" si="13">G18/E18</f>
        <v>676.51088454774469</v>
      </c>
      <c r="J18" s="49">
        <f>SUM(J5:J13)</f>
        <v>122964254.85961123</v>
      </c>
      <c r="K18" s="50">
        <f>SUM(K5:K13)</f>
        <v>0.21719807444502706</v>
      </c>
      <c r="L18" s="52">
        <f>J18/E18</f>
        <v>730.57330944680848</v>
      </c>
      <c r="M18" s="50">
        <f t="shared" ref="M18:M19" si="14">L18/$I18-1</f>
        <v>7.9913606911446999E-2</v>
      </c>
      <c r="N18" s="53">
        <f t="shared" ref="N18:N19" si="15">J18-G18</f>
        <v>9099354.8596112281</v>
      </c>
    </row>
    <row r="19" spans="1:14">
      <c r="A19" s="82" t="s">
        <v>38</v>
      </c>
      <c r="B19" s="83"/>
      <c r="C19" s="83"/>
      <c r="D19" s="84"/>
      <c r="E19" s="54">
        <f>SUM(E14:E16)</f>
        <v>58762</v>
      </c>
      <c r="F19" s="16">
        <f>SUM(F14:F16)</f>
        <v>0.25877907642442555</v>
      </c>
      <c r="G19" s="55">
        <f>SUM(G14:G16)</f>
        <v>375694750</v>
      </c>
      <c r="H19" s="14">
        <f>SUM(H14:H16)</f>
        <v>0.76741363386463735</v>
      </c>
      <c r="I19" s="56">
        <f t="shared" si="13"/>
        <v>6393.49834927334</v>
      </c>
      <c r="J19" s="55">
        <f>SUM(J14:J16)</f>
        <v>443174534.23326135</v>
      </c>
      <c r="K19" s="14">
        <f>SUM(K14:K16)</f>
        <v>0.78280192555497297</v>
      </c>
      <c r="L19" s="15">
        <f>J19/E19</f>
        <v>7541.8558631983487</v>
      </c>
      <c r="M19" s="14">
        <f t="shared" si="14"/>
        <v>0.17961332766364557</v>
      </c>
      <c r="N19" s="57">
        <f t="shared" si="15"/>
        <v>67479784.233261347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A3" sqref="A3"/>
    </sheetView>
  </sheetViews>
  <sheetFormatPr defaultRowHeight="15"/>
  <cols>
    <col min="1" max="1" width="9.140625" customWidth="1"/>
    <col min="2" max="2" width="10.42578125" customWidth="1"/>
    <col min="3" max="3" width="11" customWidth="1"/>
    <col min="4" max="4" width="9.7109375" customWidth="1"/>
    <col min="5" max="5" width="9.140625" bestFit="1" customWidth="1"/>
    <col min="7" max="7" width="12.85546875" bestFit="1" customWidth="1"/>
    <col min="8" max="8" width="7.7109375" customWidth="1"/>
    <col min="9" max="9" width="8.7109375" customWidth="1"/>
    <col min="10" max="10" width="12.5703125" bestFit="1" customWidth="1"/>
    <col min="11" max="11" width="7.5703125" customWidth="1"/>
    <col min="12" max="12" width="8.5703125" customWidth="1"/>
    <col min="13" max="13" width="8.85546875" customWidth="1"/>
    <col min="14" max="14" width="11.5703125" bestFit="1" customWidth="1"/>
  </cols>
  <sheetData>
    <row r="1" spans="1:14" ht="29.2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45" customHeight="1">
      <c r="A3" s="67" t="str">
        <f ca="1">MID(CELL("filename",A1),FIND("]",CELL("filename"))+1,255)</f>
        <v>ElPaso</v>
      </c>
      <c r="G3" s="91" t="s">
        <v>0</v>
      </c>
      <c r="H3" s="91"/>
      <c r="I3" s="91"/>
      <c r="J3" s="86" t="s">
        <v>1</v>
      </c>
      <c r="K3" s="87"/>
      <c r="L3" s="87"/>
      <c r="M3" s="87"/>
      <c r="N3" s="88"/>
    </row>
    <row r="4" spans="1:14" ht="30">
      <c r="A4" s="86" t="s">
        <v>2</v>
      </c>
      <c r="B4" s="88"/>
      <c r="C4" s="2" t="s">
        <v>3</v>
      </c>
      <c r="D4" s="3" t="s">
        <v>4</v>
      </c>
      <c r="E4" s="2" t="s">
        <v>5</v>
      </c>
      <c r="F4" s="3" t="s">
        <v>6</v>
      </c>
      <c r="G4" s="2" t="s">
        <v>7</v>
      </c>
      <c r="H4" s="4" t="s">
        <v>8</v>
      </c>
      <c r="I4" s="3" t="s">
        <v>9</v>
      </c>
      <c r="J4" s="2" t="s">
        <v>7</v>
      </c>
      <c r="K4" s="4" t="s">
        <v>8</v>
      </c>
      <c r="L4" s="4" t="s">
        <v>9</v>
      </c>
      <c r="M4" s="3" t="s">
        <v>10</v>
      </c>
      <c r="N4" s="24" t="s">
        <v>13</v>
      </c>
    </row>
    <row r="5" spans="1:14">
      <c r="A5" s="94" t="s">
        <v>14</v>
      </c>
      <c r="B5" s="95"/>
      <c r="C5" s="7">
        <v>-88489.808961444942</v>
      </c>
      <c r="D5" s="6">
        <f>I5/0.0463</f>
        <v>222.50946565469624</v>
      </c>
      <c r="E5" s="7">
        <v>2879</v>
      </c>
      <c r="F5" s="35">
        <f>E5/E$17</f>
        <v>1.3280806720208139E-2</v>
      </c>
      <c r="G5" s="7">
        <v>29660</v>
      </c>
      <c r="H5" s="34">
        <f>G5/G$17</f>
        <v>8.3203889476060117E-5</v>
      </c>
      <c r="I5" s="40">
        <f>G5/E5</f>
        <v>10.302188259812436</v>
      </c>
      <c r="J5" s="5">
        <f t="shared" ref="J5" si="0">L5*$E5</f>
        <v>32030.237580993526</v>
      </c>
      <c r="K5" s="8">
        <f t="shared" ref="K5" si="1">J5/J$17</f>
        <v>7.9825389866847521E-5</v>
      </c>
      <c r="L5" s="9">
        <f t="shared" ref="L5" si="2">MAX(0,$D5-0)*0.05+MAX(0,$D5-75000)*0.009</f>
        <v>11.125473282734813</v>
      </c>
      <c r="M5" s="10">
        <f t="shared" ref="M5" si="3">L5/$I5-1</f>
        <v>7.9913606911447221E-2</v>
      </c>
      <c r="N5" s="25">
        <f>J5-G5</f>
        <v>2370.2375809935256</v>
      </c>
    </row>
    <row r="6" spans="1:14">
      <c r="A6" s="5">
        <v>0</v>
      </c>
      <c r="B6" s="6">
        <v>5000</v>
      </c>
      <c r="C6" s="7">
        <v>2604.2707982485686</v>
      </c>
      <c r="D6" s="6">
        <f t="shared" ref="D6:D16" si="4">I6/0.0463</f>
        <v>110.30710672145892</v>
      </c>
      <c r="E6" s="7">
        <v>8907</v>
      </c>
      <c r="F6" s="35">
        <f t="shared" ref="F6:F16" si="5">E6/E$17</f>
        <v>4.1087928258733551E-2</v>
      </c>
      <c r="G6" s="7">
        <v>45490</v>
      </c>
      <c r="H6" s="34">
        <f t="shared" ref="H6:H16" si="6">G6/G$17</f>
        <v>1.2761109009662761E-4</v>
      </c>
      <c r="I6" s="40">
        <f t="shared" ref="I6:I16" si="7">G6/E6</f>
        <v>5.1072190412035479</v>
      </c>
      <c r="J6" s="5">
        <f t="shared" ref="J6:J16" si="8">L6*$E6</f>
        <v>49125.269978401739</v>
      </c>
      <c r="K6" s="8">
        <f t="shared" ref="K6:K16" si="9">J6/J$17</f>
        <v>1.2242943307629449E-4</v>
      </c>
      <c r="L6" s="9">
        <f t="shared" ref="L6:L16" si="10">MAX(0,$D6-0)*0.05+MAX(0,$D6-75000)*0.009</f>
        <v>5.5153553360729468</v>
      </c>
      <c r="M6" s="10">
        <f t="shared" ref="M6:M16" si="11">L6/$I6-1</f>
        <v>7.9913606911447221E-2</v>
      </c>
      <c r="N6" s="25">
        <f>J6-G6</f>
        <v>3635.2699784017386</v>
      </c>
    </row>
    <row r="7" spans="1:14">
      <c r="A7" s="5">
        <v>5000</v>
      </c>
      <c r="B7" s="6">
        <v>10000</v>
      </c>
      <c r="C7" s="7">
        <v>7635.6645953319185</v>
      </c>
      <c r="D7" s="6">
        <f t="shared" si="4"/>
        <v>88.006903067033193</v>
      </c>
      <c r="E7" s="7">
        <v>13196</v>
      </c>
      <c r="F7" s="35">
        <f t="shared" si="5"/>
        <v>6.0873055046844947E-2</v>
      </c>
      <c r="G7" s="7">
        <v>53770</v>
      </c>
      <c r="H7" s="34">
        <f t="shared" si="6"/>
        <v>1.5083860880403749E-4</v>
      </c>
      <c r="I7" s="40">
        <f t="shared" si="7"/>
        <v>4.0747196120036371</v>
      </c>
      <c r="J7" s="5">
        <f t="shared" si="8"/>
        <v>58066.954643628502</v>
      </c>
      <c r="K7" s="8">
        <f t="shared" si="9"/>
        <v>1.4471379680176637E-4</v>
      </c>
      <c r="L7" s="9">
        <f t="shared" si="10"/>
        <v>4.40034515335166</v>
      </c>
      <c r="M7" s="10">
        <f t="shared" si="11"/>
        <v>7.9913606911446999E-2</v>
      </c>
      <c r="N7" s="25">
        <f t="shared" ref="N7:N16" si="12">J7-G7</f>
        <v>4296.9546436285018</v>
      </c>
    </row>
    <row r="8" spans="1:14">
      <c r="A8" s="5">
        <v>10000</v>
      </c>
      <c r="B8" s="6">
        <v>15000</v>
      </c>
      <c r="C8" s="7">
        <v>12523.089514066496</v>
      </c>
      <c r="D8" s="6">
        <f t="shared" si="4"/>
        <v>1546.5550479746785</v>
      </c>
      <c r="E8" s="7">
        <v>15640</v>
      </c>
      <c r="F8" s="35">
        <f t="shared" si="5"/>
        <v>7.214720983121059E-2</v>
      </c>
      <c r="G8" s="7">
        <v>1119910</v>
      </c>
      <c r="H8" s="34">
        <f t="shared" si="6"/>
        <v>3.1416341154124911E-3</v>
      </c>
      <c r="I8" s="40">
        <f t="shared" si="7"/>
        <v>71.605498721227619</v>
      </c>
      <c r="J8" s="5">
        <f t="shared" si="8"/>
        <v>1209406.0475161988</v>
      </c>
      <c r="K8" s="8">
        <f t="shared" si="9"/>
        <v>3.0140678478011197E-3</v>
      </c>
      <c r="L8" s="9">
        <f t="shared" si="10"/>
        <v>77.327752398733935</v>
      </c>
      <c r="M8" s="10">
        <f t="shared" si="11"/>
        <v>7.9913606911447221E-2</v>
      </c>
      <c r="N8" s="25">
        <f t="shared" si="12"/>
        <v>89496.047516198829</v>
      </c>
    </row>
    <row r="9" spans="1:14">
      <c r="A9" s="5">
        <v>15000</v>
      </c>
      <c r="B9" s="6">
        <v>20000</v>
      </c>
      <c r="C9" s="7">
        <v>17491.79802331475</v>
      </c>
      <c r="D9" s="6">
        <f t="shared" si="4"/>
        <v>4060.0482321272384</v>
      </c>
      <c r="E9" s="7">
        <v>15784</v>
      </c>
      <c r="F9" s="35">
        <f t="shared" si="5"/>
        <v>7.2811480816868793E-2</v>
      </c>
      <c r="G9" s="7">
        <v>2967080</v>
      </c>
      <c r="H9" s="34">
        <f t="shared" si="6"/>
        <v>8.3234186239591525E-3</v>
      </c>
      <c r="I9" s="40">
        <f t="shared" si="7"/>
        <v>187.98023314749113</v>
      </c>
      <c r="J9" s="5">
        <f t="shared" si="8"/>
        <v>3204190.0647948165</v>
      </c>
      <c r="K9" s="8">
        <f t="shared" si="9"/>
        <v>7.9854456428228564E-3</v>
      </c>
      <c r="L9" s="9">
        <f t="shared" si="10"/>
        <v>203.00241160636193</v>
      </c>
      <c r="M9" s="10">
        <f t="shared" si="11"/>
        <v>7.9913606911447221E-2</v>
      </c>
      <c r="N9" s="25">
        <f t="shared" si="12"/>
        <v>237110.06479481654</v>
      </c>
    </row>
    <row r="10" spans="1:14">
      <c r="A10" s="5">
        <v>20000</v>
      </c>
      <c r="B10" s="6">
        <v>25000</v>
      </c>
      <c r="C10" s="7">
        <v>22465.070486290741</v>
      </c>
      <c r="D10" s="6">
        <f t="shared" si="4"/>
        <v>7063.1126540399273</v>
      </c>
      <c r="E10" s="7">
        <v>15464</v>
      </c>
      <c r="F10" s="35">
        <f t="shared" si="5"/>
        <v>7.1335323070961673E-2</v>
      </c>
      <c r="G10" s="7">
        <v>5057070</v>
      </c>
      <c r="H10" s="34">
        <f t="shared" si="6"/>
        <v>1.4186375365903552E-2</v>
      </c>
      <c r="I10" s="40">
        <f t="shared" si="7"/>
        <v>327.02211588204864</v>
      </c>
      <c r="J10" s="5">
        <f t="shared" si="8"/>
        <v>5461198.7041036729</v>
      </c>
      <c r="K10" s="8">
        <f t="shared" si="9"/>
        <v>1.3610336626228545E-2</v>
      </c>
      <c r="L10" s="9">
        <f t="shared" si="10"/>
        <v>353.15563270199641</v>
      </c>
      <c r="M10" s="10">
        <f t="shared" si="11"/>
        <v>7.9913606911447221E-2</v>
      </c>
      <c r="N10" s="25">
        <f t="shared" si="12"/>
        <v>404128.70410367288</v>
      </c>
    </row>
    <row r="11" spans="1:14">
      <c r="A11" s="5">
        <v>25000</v>
      </c>
      <c r="B11" s="6">
        <v>35000</v>
      </c>
      <c r="C11" s="7">
        <v>29790.900317892825</v>
      </c>
      <c r="D11" s="6">
        <f t="shared" si="4"/>
        <v>11958.032458220781</v>
      </c>
      <c r="E11" s="7">
        <v>26424</v>
      </c>
      <c r="F11" s="35">
        <f t="shared" si="5"/>
        <v>0.12189372586828059</v>
      </c>
      <c r="G11" s="7">
        <v>14629830</v>
      </c>
      <c r="H11" s="34">
        <f t="shared" si="6"/>
        <v>4.1040416668022543E-2</v>
      </c>
      <c r="I11" s="40">
        <f t="shared" si="7"/>
        <v>553.65690281562217</v>
      </c>
      <c r="J11" s="5">
        <f t="shared" si="8"/>
        <v>15798952.483801298</v>
      </c>
      <c r="K11" s="8">
        <f t="shared" si="9"/>
        <v>3.9373967749012202E-2</v>
      </c>
      <c r="L11" s="9">
        <f t="shared" si="10"/>
        <v>597.90162291103911</v>
      </c>
      <c r="M11" s="10">
        <f t="shared" si="11"/>
        <v>7.9913606911447221E-2</v>
      </c>
      <c r="N11" s="25">
        <f t="shared" si="12"/>
        <v>1169122.4838012978</v>
      </c>
    </row>
    <row r="12" spans="1:14">
      <c r="A12" s="5">
        <v>35000</v>
      </c>
      <c r="B12" s="6">
        <v>50000</v>
      </c>
      <c r="C12" s="7">
        <v>41996.868736080178</v>
      </c>
      <c r="D12" s="6">
        <f t="shared" si="4"/>
        <v>19711.099058623193</v>
      </c>
      <c r="E12" s="7">
        <v>28736</v>
      </c>
      <c r="F12" s="35">
        <f t="shared" si="5"/>
        <v>0.13255896558245955</v>
      </c>
      <c r="G12" s="7">
        <v>26225160</v>
      </c>
      <c r="H12" s="34">
        <f t="shared" si="6"/>
        <v>7.356828436048525E-2</v>
      </c>
      <c r="I12" s="40">
        <f t="shared" si="7"/>
        <v>912.62388641425389</v>
      </c>
      <c r="J12" s="5">
        <f t="shared" si="8"/>
        <v>28320907.127429806</v>
      </c>
      <c r="K12" s="8">
        <f t="shared" si="9"/>
        <v>7.0581039154432049E-2</v>
      </c>
      <c r="L12" s="9">
        <f t="shared" si="10"/>
        <v>985.55495293115973</v>
      </c>
      <c r="M12" s="10">
        <f t="shared" si="11"/>
        <v>7.9913606911447221E-2</v>
      </c>
      <c r="N12" s="25">
        <f t="shared" si="12"/>
        <v>2095747.1274298057</v>
      </c>
    </row>
    <row r="13" spans="1:14">
      <c r="A13" s="5">
        <v>50000</v>
      </c>
      <c r="B13" s="6">
        <v>75000</v>
      </c>
      <c r="C13" s="7">
        <v>61734.722526739948</v>
      </c>
      <c r="D13" s="6">
        <f t="shared" si="4"/>
        <v>32871.711408534858</v>
      </c>
      <c r="E13" s="7">
        <v>33751</v>
      </c>
      <c r="F13" s="35">
        <f t="shared" si="5"/>
        <v>0.15569312525659773</v>
      </c>
      <c r="G13" s="7">
        <v>51367680</v>
      </c>
      <c r="H13" s="34">
        <f t="shared" si="6"/>
        <v>0.1440994864923002</v>
      </c>
      <c r="I13" s="40">
        <f t="shared" si="7"/>
        <v>1521.9602382151641</v>
      </c>
      <c r="J13" s="5">
        <f t="shared" si="8"/>
        <v>55472656.587473005</v>
      </c>
      <c r="K13" s="8">
        <f t="shared" si="9"/>
        <v>0.13824831701131038</v>
      </c>
      <c r="L13" s="9">
        <f t="shared" si="10"/>
        <v>1643.5855704267431</v>
      </c>
      <c r="M13" s="10">
        <f t="shared" si="11"/>
        <v>7.9913606911446999E-2</v>
      </c>
      <c r="N13" s="25">
        <f t="shared" si="12"/>
        <v>4104976.5874730051</v>
      </c>
    </row>
    <row r="14" spans="1:14">
      <c r="A14" s="5">
        <v>75000</v>
      </c>
      <c r="B14" s="6">
        <v>100000</v>
      </c>
      <c r="C14" s="7">
        <v>86499.567742507541</v>
      </c>
      <c r="D14" s="6">
        <f t="shared" si="4"/>
        <v>52695.934706496751</v>
      </c>
      <c r="E14" s="7">
        <v>22556</v>
      </c>
      <c r="F14" s="35">
        <f t="shared" si="5"/>
        <v>0.10405066911462826</v>
      </c>
      <c r="G14" s="7">
        <v>55032620</v>
      </c>
      <c r="H14" s="34">
        <f t="shared" si="6"/>
        <v>0.15438058098644691</v>
      </c>
      <c r="I14" s="40">
        <f t="shared" si="7"/>
        <v>2439.8217769107996</v>
      </c>
      <c r="J14" s="5">
        <f t="shared" si="8"/>
        <v>59430475.161987044</v>
      </c>
      <c r="K14" s="8">
        <f t="shared" si="9"/>
        <v>0.14811194696203878</v>
      </c>
      <c r="L14" s="9">
        <f t="shared" si="10"/>
        <v>2634.7967353248378</v>
      </c>
      <c r="M14" s="10">
        <f t="shared" si="11"/>
        <v>7.9913606911447221E-2</v>
      </c>
      <c r="N14" s="25">
        <f t="shared" si="12"/>
        <v>4397855.1619870439</v>
      </c>
    </row>
    <row r="15" spans="1:14">
      <c r="A15" s="5">
        <v>100000</v>
      </c>
      <c r="B15" s="6">
        <v>250000</v>
      </c>
      <c r="C15" s="7">
        <v>139733.57909288394</v>
      </c>
      <c r="D15" s="6">
        <f t="shared" si="4"/>
        <v>99507.253428020136</v>
      </c>
      <c r="E15" s="7">
        <v>30382</v>
      </c>
      <c r="F15" s="35">
        <f t="shared" si="5"/>
        <v>0.14015195198796931</v>
      </c>
      <c r="G15" s="7">
        <v>139975520</v>
      </c>
      <c r="H15" s="34">
        <f t="shared" si="6"/>
        <v>0.39266715089123538</v>
      </c>
      <c r="I15" s="40">
        <f t="shared" si="7"/>
        <v>4607.1858337173326</v>
      </c>
      <c r="J15" s="5">
        <f t="shared" si="8"/>
        <v>157862683.04535636</v>
      </c>
      <c r="K15" s="8">
        <f t="shared" si="9"/>
        <v>0.39342356383268751</v>
      </c>
      <c r="L15" s="9">
        <f t="shared" si="10"/>
        <v>5195.9279522531879</v>
      </c>
      <c r="M15" s="10">
        <f t="shared" si="11"/>
        <v>0.12778779493268799</v>
      </c>
      <c r="N15" s="25">
        <f t="shared" si="12"/>
        <v>17887163.045356363</v>
      </c>
    </row>
    <row r="16" spans="1:14">
      <c r="A16" s="11">
        <v>250000</v>
      </c>
      <c r="B16" s="12" t="s">
        <v>11</v>
      </c>
      <c r="C16" s="13">
        <v>510055.63725490199</v>
      </c>
      <c r="D16" s="6">
        <f t="shared" si="4"/>
        <v>423283.29027795425</v>
      </c>
      <c r="E16" s="13">
        <v>3060</v>
      </c>
      <c r="F16" s="35">
        <f t="shared" si="5"/>
        <v>1.4115758445236853E-2</v>
      </c>
      <c r="G16" s="13">
        <v>59969930</v>
      </c>
      <c r="H16" s="34">
        <f t="shared" si="6"/>
        <v>0.16823099890785778</v>
      </c>
      <c r="I16" s="40">
        <f t="shared" si="7"/>
        <v>19598.016339869282</v>
      </c>
      <c r="J16" s="11">
        <f t="shared" si="8"/>
        <v>74354065.226781875</v>
      </c>
      <c r="K16" s="14">
        <f t="shared" si="9"/>
        <v>0.18530434655392178</v>
      </c>
      <c r="L16" s="15">
        <f t="shared" si="10"/>
        <v>24298.714126399303</v>
      </c>
      <c r="M16" s="16">
        <f t="shared" si="11"/>
        <v>0.23985579484221287</v>
      </c>
      <c r="N16" s="25">
        <f t="shared" si="12"/>
        <v>14384135.226781875</v>
      </c>
    </row>
    <row r="17" spans="1:14">
      <c r="A17" s="89" t="s">
        <v>12</v>
      </c>
      <c r="B17" s="90"/>
      <c r="C17" s="41">
        <v>57770.408111486817</v>
      </c>
      <c r="D17" s="18">
        <f>SUMPRODUCT(D5:D16,F5:F16)</f>
        <v>35516.431087360055</v>
      </c>
      <c r="E17" s="17">
        <f>SUM(E5:E16)</f>
        <v>216779</v>
      </c>
      <c r="F17" s="19">
        <f>SUM(F5:F16)</f>
        <v>0.99999999999999989</v>
      </c>
      <c r="G17" s="20">
        <f>SUM(G5:G16)</f>
        <v>356473720</v>
      </c>
      <c r="H17" s="36">
        <f>SUM(H5:H16)</f>
        <v>0.99999999999999989</v>
      </c>
      <c r="I17" s="22">
        <f>G17/$E17</f>
        <v>1644.4107593447704</v>
      </c>
      <c r="J17" s="20">
        <f>SUM(J5:J16)</f>
        <v>401253756.91144705</v>
      </c>
      <c r="K17" s="21">
        <f>J17/J$17</f>
        <v>1</v>
      </c>
      <c r="L17" s="23">
        <f>J17/$E17</f>
        <v>1850.9807541848936</v>
      </c>
      <c r="M17" s="66">
        <f>SUMPRODUCT($H5:$H16,M5:M16)</f>
        <v>0.12561946196608015</v>
      </c>
      <c r="N17" s="26">
        <f>SUM(N5:N16)</f>
        <v>44780036.9114471</v>
      </c>
    </row>
    <row r="18" spans="1:14">
      <c r="A18" s="79" t="s">
        <v>37</v>
      </c>
      <c r="B18" s="80"/>
      <c r="C18" s="80"/>
      <c r="D18" s="81"/>
      <c r="E18" s="46">
        <f>SUM(E5:E13)</f>
        <v>160781</v>
      </c>
      <c r="F18" s="47">
        <f>SUM(F5:F13)</f>
        <v>0.74168162045216557</v>
      </c>
      <c r="G18" s="49">
        <f>SUM(G5:G13)</f>
        <v>101495650</v>
      </c>
      <c r="H18" s="50">
        <f>SUM(H5:H13)</f>
        <v>0.28472126921445989</v>
      </c>
      <c r="I18" s="51">
        <f t="shared" ref="I18:I19" si="13">G18/E18</f>
        <v>631.26644317425564</v>
      </c>
      <c r="J18" s="49">
        <f>SUM(J5:J13)</f>
        <v>109606533.47732182</v>
      </c>
      <c r="K18" s="50">
        <f>SUM(K5:K13)</f>
        <v>0.27316014265135202</v>
      </c>
      <c r="L18" s="52">
        <f>J18/E18</f>
        <v>681.71322157047052</v>
      </c>
      <c r="M18" s="50">
        <f t="shared" ref="M18:M19" si="14">L18/$I18-1</f>
        <v>7.9913606911447221E-2</v>
      </c>
      <c r="N18" s="53">
        <f t="shared" ref="N18:N19" si="15">J18-G18</f>
        <v>8110883.4773218185</v>
      </c>
    </row>
    <row r="19" spans="1:14">
      <c r="A19" s="82" t="s">
        <v>38</v>
      </c>
      <c r="B19" s="83"/>
      <c r="C19" s="83"/>
      <c r="D19" s="84"/>
      <c r="E19" s="54">
        <f>SUM(E14:E16)</f>
        <v>55998</v>
      </c>
      <c r="F19" s="16">
        <f>SUM(F14:F16)</f>
        <v>0.25831837954783443</v>
      </c>
      <c r="G19" s="55">
        <f>SUM(G14:G16)</f>
        <v>254978070</v>
      </c>
      <c r="H19" s="14">
        <f>SUM(H14:H16)</f>
        <v>0.71527873078554005</v>
      </c>
      <c r="I19" s="56">
        <f t="shared" si="13"/>
        <v>4553.3424408014571</v>
      </c>
      <c r="J19" s="55">
        <f>SUM(J14:J16)</f>
        <v>291647223.4341253</v>
      </c>
      <c r="K19" s="14">
        <f>SUM(K14:K16)</f>
        <v>0.72683985734864809</v>
      </c>
      <c r="L19" s="15">
        <f>J19/E19</f>
        <v>5208.1721389000559</v>
      </c>
      <c r="M19" s="14">
        <f t="shared" si="14"/>
        <v>0.1438129696178394</v>
      </c>
      <c r="N19" s="57">
        <f t="shared" si="15"/>
        <v>36669153.434125304</v>
      </c>
    </row>
    <row r="20" spans="1:14">
      <c r="E20" s="39"/>
    </row>
    <row r="21" spans="1:14">
      <c r="E21" s="39"/>
    </row>
    <row r="22" spans="1:14">
      <c r="E22" s="39"/>
    </row>
    <row r="23" spans="1:14">
      <c r="E23" s="39"/>
    </row>
  </sheetData>
  <mergeCells count="8">
    <mergeCell ref="A18:D18"/>
    <mergeCell ref="A19:D19"/>
    <mergeCell ref="A1:N1"/>
    <mergeCell ref="G3:I3"/>
    <mergeCell ref="J3:N3"/>
    <mergeCell ref="A4:B4"/>
    <mergeCell ref="A17:B17"/>
    <mergeCell ref="A5:B5"/>
  </mergeCells>
  <pageMargins left="0.7" right="0.7" top="0.75" bottom="0.75" header="0.3" footer="0.3"/>
  <pageSetup scale="8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Douglas</vt:lpstr>
      <vt:lpstr>Weld</vt:lpstr>
      <vt:lpstr>Mesa</vt:lpstr>
      <vt:lpstr>Larimer</vt:lpstr>
      <vt:lpstr>Pueblo</vt:lpstr>
      <vt:lpstr>Boulder</vt:lpstr>
      <vt:lpstr>Adams</vt:lpstr>
      <vt:lpstr>Arapahoe</vt:lpstr>
      <vt:lpstr>ElPaso</vt:lpstr>
      <vt:lpstr>Denver</vt:lpstr>
      <vt:lpstr>Jefferson</vt:lpstr>
      <vt:lpstr>Others</vt:lpstr>
      <vt:lpstr>Colorado</vt:lpstr>
      <vt:lpstr>Summary1</vt:lpstr>
      <vt:lpstr>Summary2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Larsen</dc:creator>
  <cp:lastModifiedBy>Ben</cp:lastModifiedBy>
  <cp:lastPrinted>2013-08-07T14:25:40Z</cp:lastPrinted>
  <dcterms:created xsi:type="dcterms:W3CDTF">2013-07-05T21:43:45Z</dcterms:created>
  <dcterms:modified xsi:type="dcterms:W3CDTF">2013-08-16T22:43:33Z</dcterms:modified>
</cp:coreProperties>
</file>